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ntela.kola\Desktop\TRANSPARENCA\"/>
    </mc:Choice>
  </mc:AlternateContent>
  <xr:revisionPtr revIDLastSave="0" documentId="13_ncr:1_{D0B4D8A6-89B1-4245-9361-632BD701EC6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tot" sheetId="1" r:id="rId1"/>
  </sheets>
  <calcPr calcId="191029"/>
</workbook>
</file>

<file path=xl/calcChain.xml><?xml version="1.0" encoding="utf-8"?>
<calcChain xmlns="http://schemas.openxmlformats.org/spreadsheetml/2006/main">
  <c r="Z79" i="1" l="1"/>
  <c r="Z74" i="1" s="1"/>
  <c r="Y79" i="1"/>
  <c r="Y64" i="1" s="1"/>
  <c r="J78" i="1"/>
  <c r="AB74" i="1"/>
  <c r="AA74" i="1"/>
  <c r="X74" i="1"/>
  <c r="W74" i="1"/>
  <c r="V74" i="1"/>
  <c r="U74" i="1"/>
  <c r="T74" i="1"/>
  <c r="S74" i="1"/>
  <c r="AB69" i="1"/>
  <c r="AA69" i="1"/>
  <c r="Z68" i="1"/>
  <c r="Y68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D65" i="1"/>
  <c r="C65" i="1"/>
  <c r="AD64" i="1"/>
  <c r="AB64" i="1"/>
  <c r="AA64" i="1"/>
  <c r="Z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J63" i="1"/>
  <c r="AI63" i="1"/>
  <c r="AH63" i="1"/>
  <c r="AG63" i="1"/>
  <c r="AF63" i="1"/>
  <c r="AE63" i="1"/>
  <c r="AD63" i="1"/>
  <c r="AC63" i="1"/>
  <c r="AC64" i="1" s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J62" i="1"/>
  <c r="AI62" i="1"/>
  <c r="AH62" i="1"/>
  <c r="AG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J61" i="1"/>
  <c r="AJ64" i="1" s="1"/>
  <c r="AI61" i="1"/>
  <c r="AI64" i="1" s="1"/>
  <c r="AH61" i="1"/>
  <c r="AH64" i="1" s="1"/>
  <c r="AG61" i="1"/>
  <c r="AG64" i="1" s="1"/>
  <c r="AF61" i="1"/>
  <c r="AF64" i="1" s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AB53" i="1"/>
  <c r="AA53" i="1"/>
  <c r="AA51" i="1" s="1"/>
  <c r="AJ51" i="1"/>
  <c r="AI51" i="1"/>
  <c r="AH51" i="1"/>
  <c r="AG51" i="1"/>
  <c r="AF51" i="1"/>
  <c r="AE51" i="1"/>
  <c r="AD51" i="1"/>
  <c r="AC51" i="1"/>
  <c r="AB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B36" i="1"/>
  <c r="AB33" i="1" s="1"/>
  <c r="AA36" i="1"/>
  <c r="AJ35" i="1"/>
  <c r="AI35" i="1"/>
  <c r="AI33" i="1" s="1"/>
  <c r="AB35" i="1"/>
  <c r="AA35" i="1"/>
  <c r="Z35" i="1"/>
  <c r="Y35" i="1"/>
  <c r="Y33" i="1" s="1"/>
  <c r="Z34" i="1"/>
  <c r="Y34" i="1"/>
  <c r="AJ33" i="1"/>
  <c r="AH33" i="1"/>
  <c r="AG33" i="1"/>
  <c r="AF33" i="1"/>
  <c r="AE33" i="1"/>
  <c r="AD33" i="1"/>
  <c r="AC33" i="1"/>
  <c r="AA33" i="1"/>
  <c r="Z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F26" i="1"/>
  <c r="AE26" i="1"/>
  <c r="AE20" i="1" s="1"/>
  <c r="AB23" i="1"/>
  <c r="AB22" i="1" s="1"/>
  <c r="AB20" i="1" s="1"/>
  <c r="AA23" i="1"/>
  <c r="Z23" i="1"/>
  <c r="Z20" i="1" s="1"/>
  <c r="Y23" i="1"/>
  <c r="AF22" i="1"/>
  <c r="AE22" i="1"/>
  <c r="AA22" i="1"/>
  <c r="Z22" i="1"/>
  <c r="Y22" i="1"/>
  <c r="Y20" i="1" s="1"/>
  <c r="AJ20" i="1"/>
  <c r="AI20" i="1"/>
  <c r="AH20" i="1"/>
  <c r="AG20" i="1"/>
  <c r="AF20" i="1"/>
  <c r="AD20" i="1"/>
  <c r="AC20" i="1"/>
  <c r="AA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F19" i="1"/>
  <c r="AF62" i="1" s="1"/>
  <c r="AE19" i="1"/>
  <c r="AE62" i="1" s="1"/>
  <c r="AE64" i="1" s="1"/>
  <c r="AF13" i="1"/>
  <c r="AE13" i="1"/>
  <c r="Z13" i="1"/>
  <c r="Z10" i="1" s="1"/>
  <c r="Y13" i="1"/>
  <c r="AF12" i="1"/>
  <c r="AF10" i="1" s="1"/>
  <c r="AE12" i="1"/>
  <c r="AB12" i="1"/>
  <c r="AA12" i="1"/>
  <c r="AJ10" i="1"/>
  <c r="AI10" i="1"/>
  <c r="AH10" i="1"/>
  <c r="AG10" i="1"/>
  <c r="AE10" i="1"/>
  <c r="AD10" i="1"/>
  <c r="AC10" i="1"/>
  <c r="AB10" i="1"/>
  <c r="AA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B7" i="1"/>
  <c r="AA7" i="1"/>
  <c r="AJ5" i="1"/>
  <c r="AJ59" i="1" s="1"/>
  <c r="AJ60" i="1" s="1"/>
  <c r="AI5" i="1"/>
  <c r="AI59" i="1" s="1"/>
  <c r="AI60" i="1" s="1"/>
  <c r="AH5" i="1"/>
  <c r="AH59" i="1" s="1"/>
  <c r="AH60" i="1" s="1"/>
  <c r="AG5" i="1"/>
  <c r="AG59" i="1" s="1"/>
  <c r="AG60" i="1" s="1"/>
  <c r="AF5" i="1"/>
  <c r="AE5" i="1"/>
  <c r="AD5" i="1"/>
  <c r="AD59" i="1" s="1"/>
  <c r="AD60" i="1" s="1"/>
  <c r="AC5" i="1"/>
  <c r="AC59" i="1" s="1"/>
  <c r="AC60" i="1" s="1"/>
  <c r="AB5" i="1"/>
  <c r="AA5" i="1"/>
  <c r="AA59" i="1" s="1"/>
  <c r="AA60" i="1" s="1"/>
  <c r="Z5" i="1"/>
  <c r="Y5" i="1"/>
  <c r="X5" i="1"/>
  <c r="X59" i="1" s="1"/>
  <c r="X60" i="1" s="1"/>
  <c r="W5" i="1"/>
  <c r="W59" i="1" s="1"/>
  <c r="W60" i="1" s="1"/>
  <c r="V5" i="1"/>
  <c r="V59" i="1" s="1"/>
  <c r="V60" i="1" s="1"/>
  <c r="U5" i="1"/>
  <c r="U59" i="1" s="1"/>
  <c r="U60" i="1" s="1"/>
  <c r="T5" i="1"/>
  <c r="T59" i="1" s="1"/>
  <c r="T60" i="1" s="1"/>
  <c r="S5" i="1"/>
  <c r="S59" i="1" s="1"/>
  <c r="S60" i="1" s="1"/>
  <c r="R5" i="1"/>
  <c r="R59" i="1" s="1"/>
  <c r="R60" i="1" s="1"/>
  <c r="Q5" i="1"/>
  <c r="Q59" i="1" s="1"/>
  <c r="Q60" i="1" s="1"/>
  <c r="P5" i="1"/>
  <c r="P59" i="1" s="1"/>
  <c r="P60" i="1" s="1"/>
  <c r="O5" i="1"/>
  <c r="O59" i="1" s="1"/>
  <c r="O60" i="1" s="1"/>
  <c r="N5" i="1"/>
  <c r="N59" i="1" s="1"/>
  <c r="N60" i="1" s="1"/>
  <c r="M5" i="1"/>
  <c r="M59" i="1" s="1"/>
  <c r="M60" i="1" s="1"/>
  <c r="L5" i="1"/>
  <c r="L59" i="1" s="1"/>
  <c r="L60" i="1" s="1"/>
  <c r="K5" i="1"/>
  <c r="K59" i="1" s="1"/>
  <c r="K60" i="1" s="1"/>
  <c r="J5" i="1"/>
  <c r="J59" i="1" s="1"/>
  <c r="J60" i="1" s="1"/>
  <c r="I5" i="1"/>
  <c r="I59" i="1" s="1"/>
  <c r="I60" i="1" s="1"/>
  <c r="H5" i="1"/>
  <c r="H59" i="1" s="1"/>
  <c r="H60" i="1" s="1"/>
  <c r="G5" i="1"/>
  <c r="G59" i="1" s="1"/>
  <c r="G60" i="1" s="1"/>
  <c r="F5" i="1"/>
  <c r="F59" i="1" s="1"/>
  <c r="F60" i="1" s="1"/>
  <c r="E5" i="1"/>
  <c r="E59" i="1" s="1"/>
  <c r="E60" i="1" s="1"/>
  <c r="D5" i="1"/>
  <c r="D59" i="1" s="1"/>
  <c r="D60" i="1" s="1"/>
  <c r="C5" i="1"/>
  <c r="C59" i="1" s="1"/>
  <c r="C60" i="1" s="1"/>
  <c r="AB59" i="1" l="1"/>
  <c r="AB60" i="1" s="1"/>
  <c r="Z59" i="1"/>
  <c r="Z60" i="1" s="1"/>
  <c r="AE59" i="1"/>
  <c r="AE60" i="1" s="1"/>
  <c r="AF59" i="1"/>
  <c r="AF60" i="1" s="1"/>
  <c r="Y74" i="1"/>
  <c r="Y59" i="1" s="1"/>
  <c r="Y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Gerond Etemi</author>
  </authors>
  <commentList>
    <comment ref="Z8" authorId="0" shapeId="0" xr:uid="{60542B4F-3400-4441-AC45-1ABBFFE82424}">
      <text>
        <r>
          <rPr>
            <b/>
            <sz val="9"/>
            <color indexed="81"/>
            <rFont val="Tahoma"/>
            <family val="2"/>
          </rPr>
          <t>Gerond Etemi:</t>
        </r>
        <r>
          <rPr>
            <sz val="9"/>
            <color indexed="81"/>
            <rFont val="Tahoma"/>
            <family val="2"/>
          </rPr>
          <t xml:space="preserve">
Different value in 2018 file (4,688). Typing error or we should change it?</t>
        </r>
      </text>
    </comment>
  </commentList>
</comments>
</file>

<file path=xl/sharedStrings.xml><?xml version="1.0" encoding="utf-8"?>
<sst xmlns="http://schemas.openxmlformats.org/spreadsheetml/2006/main" count="168" uniqueCount="93">
  <si>
    <t>ne  000/leke</t>
  </si>
  <si>
    <t>VITI 2007</t>
  </si>
  <si>
    <t>VITI 2008</t>
  </si>
  <si>
    <t>VITI 2009</t>
  </si>
  <si>
    <t>VITI 2010</t>
  </si>
  <si>
    <t>VITI 2011</t>
  </si>
  <si>
    <t>VITI 2012</t>
  </si>
  <si>
    <t>VITI 2013</t>
  </si>
  <si>
    <t>VITI 2014</t>
  </si>
  <si>
    <t>Artikull.</t>
  </si>
  <si>
    <t>E M E R T I M I I PROGRAMIT</t>
  </si>
  <si>
    <t>PLAN/perf</t>
  </si>
  <si>
    <t>FAKT</t>
  </si>
  <si>
    <t xml:space="preserve">Planifikimi,menaxhimi,admin. </t>
  </si>
  <si>
    <t>600+601</t>
  </si>
  <si>
    <t>Paga e sigurime</t>
  </si>
  <si>
    <t>602+605</t>
  </si>
  <si>
    <t>shpenzime te tjera korrente e kuota nderkombetare</t>
  </si>
  <si>
    <t xml:space="preserve">  - Aparati MBU  INVESTIME</t>
  </si>
  <si>
    <t>TVSH per IPA 2009 (Pajisje te AKU-se)</t>
  </si>
  <si>
    <t>Siguria Ushqimore dhe Mbrojtja e Konsumatorit</t>
  </si>
  <si>
    <t xml:space="preserve">shpenzime te tjera korrente </t>
  </si>
  <si>
    <t xml:space="preserve">veterinari </t>
  </si>
  <si>
    <t xml:space="preserve">Bujqesi </t>
  </si>
  <si>
    <t xml:space="preserve"> Projekti IPA 2008,2009,2010 dhe IPA 2010, 2011 e 2012 nga viti 2014</t>
  </si>
  <si>
    <t>Kosto lokale Projekti</t>
  </si>
  <si>
    <t>TVSH</t>
  </si>
  <si>
    <t>Infrast.ujitjes kullimit, mb. nga përmb.</t>
  </si>
  <si>
    <t>shpenzime te tjera korrente te bordeve</t>
  </si>
  <si>
    <t>shpenzime kullimi</t>
  </si>
  <si>
    <t>Subvencion ujitje</t>
  </si>
  <si>
    <t xml:space="preserve">     - Bordet e  Kullimit Studim projektim objekt investimi I brendeshem</t>
  </si>
  <si>
    <t xml:space="preserve">     - Bordet e  Kullimit Investime te brendeshme ne objekte</t>
  </si>
  <si>
    <t>Ne objektete ujitjes</t>
  </si>
  <si>
    <t>Ne objekte te kullimit</t>
  </si>
  <si>
    <t>Financim I huaj Burime ujore  IBRD</t>
  </si>
  <si>
    <t xml:space="preserve">Kosto lokale Projekti </t>
  </si>
  <si>
    <t xml:space="preserve">TVSH </t>
  </si>
  <si>
    <t>skema mbeshtetese ne bujqesi</t>
  </si>
  <si>
    <t>buajt   e raca autoktone</t>
  </si>
  <si>
    <t>mbeshtetje per prodhimin e fidaneve nga 2009</t>
  </si>
  <si>
    <t>Kadastra e vreshtarise dhe ullirit</t>
  </si>
  <si>
    <t xml:space="preserve">    - Studime e projektime</t>
  </si>
  <si>
    <t xml:space="preserve">Investime ndertim tregje e thertore nga buxheti e  te tjera </t>
  </si>
  <si>
    <t>Investime per skemen e ullirit nga 2010</t>
  </si>
  <si>
    <t>Kosto Lokale</t>
  </si>
  <si>
    <t>TVSH taks  doganore</t>
  </si>
  <si>
    <t>Keshillimi dhe informacioni bujqesor dhe shkenca</t>
  </si>
  <si>
    <t>Paga e sigurime sherbimi  keshillimor e QTTB</t>
  </si>
  <si>
    <t>Investime te brendeshme</t>
  </si>
  <si>
    <t>Menaxhimi burimeve natyrore dhe I qend I toke bujqsore</t>
  </si>
  <si>
    <t xml:space="preserve">Totali    </t>
  </si>
  <si>
    <t xml:space="preserve">  A -  Buxhet I brendeshem( I+Sh)  Gjithsej</t>
  </si>
  <si>
    <t xml:space="preserve">  B -  Kosto lokale</t>
  </si>
  <si>
    <t xml:space="preserve">  C -  TVSH e taksa doganore</t>
  </si>
  <si>
    <t>D - Financimi I huaj</t>
  </si>
  <si>
    <t xml:space="preserve">                           T O T A L I  INVESTIME</t>
  </si>
  <si>
    <t>Zhvillimi Rural ( studime fizibiliteti )</t>
  </si>
  <si>
    <t>Studim fizibilteti Zhvill I integ rural ne shqiperi</t>
  </si>
  <si>
    <t>Financim I huaj   ( MADA - 2 ) ( per 2005 CAS e CARDS)</t>
  </si>
  <si>
    <t>Kosto lokale( MADA - 2 )</t>
  </si>
  <si>
    <t>TVSH ( MADA - 2 )</t>
  </si>
  <si>
    <t>Kredi</t>
  </si>
  <si>
    <t>VITI 2015</t>
  </si>
  <si>
    <t>Investime paisje GIS</t>
  </si>
  <si>
    <t>Administrimi I ujerave</t>
  </si>
  <si>
    <t>Mbeshtetje per peshkimin</t>
  </si>
  <si>
    <t>nga  ku bashkefinancimi per skemen IPARD</t>
  </si>
  <si>
    <t>VITI 2016</t>
  </si>
  <si>
    <t>VITI 2017</t>
  </si>
  <si>
    <t>VITI 2018</t>
  </si>
  <si>
    <t>PLAN</t>
  </si>
  <si>
    <t>Luf</t>
  </si>
  <si>
    <t>shpenzime te tjera korrente dhe sherbimi keshillimor</t>
  </si>
  <si>
    <t xml:space="preserve">Inv.te brendshme DSHPA dhe aparati </t>
  </si>
  <si>
    <t>Financim I huaj Projekti I IBRD Mjedisi plus IPA nga 2016</t>
  </si>
  <si>
    <t>panaire, agroindustria plus vrojtim statistikor nga 2016</t>
  </si>
  <si>
    <t xml:space="preserve">  Mbësht dhe përmirës I administraates ISUV = AKU =DB</t>
  </si>
  <si>
    <t>Investime te brendshme(AZHBR,AKDC,ESHF), ne 2018 agropikat</t>
  </si>
  <si>
    <t>Financim I huaj Projekti I Porit te Peshkimit Durres deri ne 2016 dhe IPA nga 2016</t>
  </si>
  <si>
    <t>VITI 2019</t>
  </si>
  <si>
    <t>Reagente dhe inspektime AKU nga 2018</t>
  </si>
  <si>
    <t>Mbësh.prodhimit bujq,bleg,agroind,mark                ( Zhvillimi Rural)</t>
  </si>
  <si>
    <t>Ne Objekte te mbrojtjes nga permbytja (argjinatura &amp;diga) per 2019 investime per bashkite</t>
  </si>
  <si>
    <t>VITI 2021</t>
  </si>
  <si>
    <t>Viti 2020</t>
  </si>
  <si>
    <t>MINISTRIA E BUJQESISE DHE ZHVILLIMIT  RURAL</t>
  </si>
  <si>
    <t>demshperblim nga 2017 me lope  . Permiresim racor, ne kuader te LSD  …NE 2021 NAFTA PER FERMERET</t>
  </si>
  <si>
    <t>VITI 2022</t>
  </si>
  <si>
    <t>Financim I Huaj IPA-t &amp; IPARD</t>
  </si>
  <si>
    <t>VITI 2023</t>
  </si>
  <si>
    <t>luftim i semundjes se mizes se ullirit si pjese e skemes nga 2017</t>
  </si>
  <si>
    <t>231/230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</si>
</sst>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2" borderId="6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8" fillId="3" borderId="10" xfId="1" applyFont="1" applyFill="1" applyBorder="1"/>
    <xf numFmtId="3" fontId="8" fillId="3" borderId="11" xfId="1" applyNumberFormat="1" applyFont="1" applyFill="1" applyBorder="1"/>
    <xf numFmtId="3" fontId="8" fillId="3" borderId="12" xfId="1" applyNumberFormat="1" applyFont="1" applyFill="1" applyBorder="1"/>
    <xf numFmtId="0" fontId="8" fillId="0" borderId="9" xfId="1" applyFont="1" applyFill="1" applyBorder="1" applyAlignment="1">
      <alignment horizontal="center"/>
    </xf>
    <xf numFmtId="0" fontId="6" fillId="0" borderId="10" xfId="1" applyFont="1" applyFill="1" applyBorder="1"/>
    <xf numFmtId="3" fontId="6" fillId="0" borderId="13" xfId="1" applyNumberFormat="1" applyFont="1" applyFill="1" applyBorder="1"/>
    <xf numFmtId="3" fontId="6" fillId="0" borderId="14" xfId="1" applyNumberFormat="1" applyFont="1" applyFill="1" applyBorder="1"/>
    <xf numFmtId="3" fontId="6" fillId="10" borderId="14" xfId="1" applyNumberFormat="1" applyFont="1" applyFill="1" applyBorder="1"/>
    <xf numFmtId="0" fontId="8" fillId="0" borderId="15" xfId="1" applyFont="1" applyBorder="1" applyAlignment="1">
      <alignment horizontal="center"/>
    </xf>
    <xf numFmtId="0" fontId="6" fillId="4" borderId="13" xfId="1" applyFont="1" applyFill="1" applyBorder="1"/>
    <xf numFmtId="3" fontId="6" fillId="4" borderId="13" xfId="1" applyNumberFormat="1" applyFont="1" applyFill="1" applyBorder="1"/>
    <xf numFmtId="3" fontId="6" fillId="0" borderId="13" xfId="1" applyNumberFormat="1" applyFont="1" applyBorder="1"/>
    <xf numFmtId="3" fontId="6" fillId="4" borderId="14" xfId="1" applyNumberFormat="1" applyFont="1" applyFill="1" applyBorder="1"/>
    <xf numFmtId="3" fontId="6" fillId="4" borderId="13" xfId="0" applyNumberFormat="1" applyFont="1" applyFill="1" applyBorder="1"/>
    <xf numFmtId="3" fontId="6" fillId="4" borderId="16" xfId="1" applyNumberFormat="1" applyFont="1" applyFill="1" applyBorder="1"/>
    <xf numFmtId="0" fontId="8" fillId="3" borderId="15" xfId="1" applyFont="1" applyFill="1" applyBorder="1" applyAlignment="1">
      <alignment horizontal="center"/>
    </xf>
    <xf numFmtId="0" fontId="8" fillId="3" borderId="13" xfId="1" applyFont="1" applyFill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3" fontId="6" fillId="5" borderId="14" xfId="1" applyNumberFormat="1" applyFont="1" applyFill="1" applyBorder="1"/>
    <xf numFmtId="0" fontId="5" fillId="4" borderId="0" xfId="0" applyFont="1" applyFill="1"/>
    <xf numFmtId="0" fontId="6" fillId="4" borderId="13" xfId="0" applyFont="1" applyFill="1" applyBorder="1" applyAlignment="1">
      <alignment horizontal="left"/>
    </xf>
    <xf numFmtId="3" fontId="6" fillId="4" borderId="13" xfId="0" applyNumberFormat="1" applyFont="1" applyFill="1" applyBorder="1" applyAlignment="1">
      <alignment horizontal="right"/>
    </xf>
    <xf numFmtId="3" fontId="6" fillId="4" borderId="14" xfId="0" applyNumberFormat="1" applyFont="1" applyFill="1" applyBorder="1" applyAlignment="1">
      <alignment horizontal="left"/>
    </xf>
    <xf numFmtId="3" fontId="6" fillId="4" borderId="14" xfId="0" applyNumberFormat="1" applyFont="1" applyFill="1" applyBorder="1" applyAlignment="1">
      <alignment horizontal="right"/>
    </xf>
    <xf numFmtId="3" fontId="6" fillId="5" borderId="14" xfId="0" applyNumberFormat="1" applyFont="1" applyFill="1" applyBorder="1" applyAlignment="1">
      <alignment horizontal="right"/>
    </xf>
    <xf numFmtId="3" fontId="6" fillId="10" borderId="14" xfId="0" applyNumberFormat="1" applyFont="1" applyFill="1" applyBorder="1" applyAlignment="1">
      <alignment horizontal="right"/>
    </xf>
    <xf numFmtId="0" fontId="6" fillId="4" borderId="13" xfId="1" applyFont="1" applyFill="1" applyBorder="1" applyAlignment="1">
      <alignment wrapText="1"/>
    </xf>
    <xf numFmtId="0" fontId="9" fillId="0" borderId="0" xfId="0" applyFont="1"/>
    <xf numFmtId="3" fontId="6" fillId="5" borderId="13" xfId="1" applyNumberFormat="1" applyFont="1" applyFill="1" applyBorder="1"/>
    <xf numFmtId="0" fontId="10" fillId="0" borderId="0" xfId="0" applyFont="1"/>
    <xf numFmtId="0" fontId="8" fillId="4" borderId="15" xfId="1" applyFont="1" applyFill="1" applyBorder="1" applyAlignment="1">
      <alignment horizontal="center"/>
    </xf>
    <xf numFmtId="0" fontId="8" fillId="6" borderId="15" xfId="1" applyFont="1" applyFill="1" applyBorder="1" applyAlignment="1">
      <alignment horizontal="center"/>
    </xf>
    <xf numFmtId="0" fontId="8" fillId="6" borderId="13" xfId="1" applyFont="1" applyFill="1" applyBorder="1" applyAlignment="1">
      <alignment wrapText="1"/>
    </xf>
    <xf numFmtId="3" fontId="8" fillId="6" borderId="13" xfId="1" applyNumberFormat="1" applyFont="1" applyFill="1" applyBorder="1"/>
    <xf numFmtId="3" fontId="9" fillId="6" borderId="13" xfId="0" applyNumberFormat="1" applyFont="1" applyFill="1" applyBorder="1"/>
    <xf numFmtId="3" fontId="8" fillId="6" borderId="14" xfId="1" applyNumberFormat="1" applyFont="1" applyFill="1" applyBorder="1"/>
    <xf numFmtId="3" fontId="8" fillId="10" borderId="14" xfId="1" applyNumberFormat="1" applyFont="1" applyFill="1" applyBorder="1"/>
    <xf numFmtId="0" fontId="11" fillId="6" borderId="15" xfId="1" applyFont="1" applyFill="1" applyBorder="1" applyAlignment="1">
      <alignment horizontal="center"/>
    </xf>
    <xf numFmtId="0" fontId="12" fillId="6" borderId="13" xfId="1" applyFont="1" applyFill="1" applyBorder="1" applyAlignment="1">
      <alignment wrapText="1"/>
    </xf>
    <xf numFmtId="3" fontId="12" fillId="6" borderId="13" xfId="1" applyNumberFormat="1" applyFont="1" applyFill="1" applyBorder="1"/>
    <xf numFmtId="3" fontId="10" fillId="6" borderId="13" xfId="0" applyNumberFormat="1" applyFont="1" applyFill="1" applyBorder="1"/>
    <xf numFmtId="3" fontId="12" fillId="6" borderId="14" xfId="1" applyNumberFormat="1" applyFont="1" applyFill="1" applyBorder="1"/>
    <xf numFmtId="3" fontId="12" fillId="10" borderId="14" xfId="1" applyNumberFormat="1" applyFont="1" applyFill="1" applyBorder="1"/>
    <xf numFmtId="0" fontId="8" fillId="3" borderId="13" xfId="1" applyFont="1" applyFill="1" applyBorder="1" applyAlignment="1">
      <alignment wrapText="1"/>
    </xf>
    <xf numFmtId="0" fontId="5" fillId="5" borderId="0" xfId="0" applyFont="1" applyFill="1"/>
    <xf numFmtId="3" fontId="6" fillId="0" borderId="13" xfId="1" applyNumberFormat="1" applyFont="1" applyFill="1" applyBorder="1" applyAlignment="1">
      <alignment horizontal="right"/>
    </xf>
    <xf numFmtId="3" fontId="6" fillId="0" borderId="14" xfId="1" applyNumberFormat="1" applyFont="1" applyFill="1" applyBorder="1" applyAlignment="1">
      <alignment horizontal="right"/>
    </xf>
    <xf numFmtId="3" fontId="6" fillId="10" borderId="14" xfId="1" applyNumberFormat="1" applyFont="1" applyFill="1" applyBorder="1" applyAlignment="1">
      <alignment horizontal="right"/>
    </xf>
    <xf numFmtId="0" fontId="8" fillId="5" borderId="9" xfId="1" applyFont="1" applyFill="1" applyBorder="1" applyAlignment="1">
      <alignment horizontal="center"/>
    </xf>
    <xf numFmtId="0" fontId="6" fillId="5" borderId="10" xfId="1" applyFont="1" applyFill="1" applyBorder="1"/>
    <xf numFmtId="3" fontId="6" fillId="5" borderId="13" xfId="1" applyNumberFormat="1" applyFont="1" applyFill="1" applyBorder="1" applyAlignment="1">
      <alignment horizontal="right"/>
    </xf>
    <xf numFmtId="3" fontId="6" fillId="5" borderId="14" xfId="1" applyNumberFormat="1" applyFont="1" applyFill="1" applyBorder="1" applyAlignment="1">
      <alignment horizontal="right"/>
    </xf>
    <xf numFmtId="0" fontId="13" fillId="5" borderId="0" xfId="0" applyFont="1" applyFill="1"/>
    <xf numFmtId="0" fontId="8" fillId="5" borderId="21" xfId="1" applyFont="1" applyFill="1" applyBorder="1" applyAlignment="1">
      <alignment horizontal="center"/>
    </xf>
    <xf numFmtId="0" fontId="6" fillId="5" borderId="45" xfId="1" applyFont="1" applyFill="1" applyBorder="1" applyAlignment="1">
      <alignment wrapText="1"/>
    </xf>
    <xf numFmtId="3" fontId="6" fillId="5" borderId="43" xfId="1" applyNumberFormat="1" applyFont="1" applyFill="1" applyBorder="1"/>
    <xf numFmtId="3" fontId="6" fillId="5" borderId="43" xfId="1" applyNumberFormat="1" applyFont="1" applyFill="1" applyBorder="1" applyAlignment="1">
      <alignment horizontal="right"/>
    </xf>
    <xf numFmtId="3" fontId="6" fillId="5" borderId="44" xfId="1" applyNumberFormat="1" applyFont="1" applyFill="1" applyBorder="1" applyAlignment="1">
      <alignment horizontal="right"/>
    </xf>
    <xf numFmtId="0" fontId="14" fillId="9" borderId="22" xfId="1" applyFont="1" applyFill="1" applyBorder="1" applyAlignment="1">
      <alignment horizontal="right"/>
    </xf>
    <xf numFmtId="0" fontId="14" fillId="9" borderId="43" xfId="1" applyFont="1" applyFill="1" applyBorder="1" applyAlignment="1">
      <alignment horizontal="right"/>
    </xf>
    <xf numFmtId="0" fontId="14" fillId="9" borderId="44" xfId="1" applyFont="1" applyFill="1" applyBorder="1" applyAlignment="1">
      <alignment horizontal="right"/>
    </xf>
    <xf numFmtId="3" fontId="15" fillId="9" borderId="13" xfId="1" applyNumberFormat="1" applyFont="1" applyFill="1" applyBorder="1" applyAlignment="1">
      <alignment horizontal="right"/>
    </xf>
    <xf numFmtId="3" fontId="15" fillId="9" borderId="14" xfId="1" applyNumberFormat="1" applyFont="1" applyFill="1" applyBorder="1" applyAlignment="1">
      <alignment horizontal="right"/>
    </xf>
    <xf numFmtId="0" fontId="6" fillId="0" borderId="13" xfId="1" applyFont="1" applyBorder="1" applyAlignment="1">
      <alignment horizontal="left"/>
    </xf>
    <xf numFmtId="3" fontId="6" fillId="0" borderId="13" xfId="1" applyNumberFormat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0" fontId="6" fillId="0" borderId="13" xfId="1" applyFont="1" applyBorder="1" applyAlignment="1">
      <alignment horizontal="left" wrapText="1"/>
    </xf>
    <xf numFmtId="0" fontId="8" fillId="5" borderId="15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left"/>
    </xf>
    <xf numFmtId="0" fontId="7" fillId="3" borderId="13" xfId="1" applyFont="1" applyFill="1" applyBorder="1"/>
    <xf numFmtId="3" fontId="7" fillId="3" borderId="13" xfId="1" applyNumberFormat="1" applyFont="1" applyFill="1" applyBorder="1"/>
    <xf numFmtId="3" fontId="7" fillId="3" borderId="14" xfId="1" applyNumberFormat="1" applyFont="1" applyFill="1" applyBorder="1"/>
    <xf numFmtId="3" fontId="6" fillId="0" borderId="17" xfId="1" applyNumberFormat="1" applyFont="1" applyFill="1" applyBorder="1"/>
    <xf numFmtId="3" fontId="6" fillId="0" borderId="18" xfId="1" applyNumberFormat="1" applyFont="1" applyFill="1" applyBorder="1"/>
    <xf numFmtId="3" fontId="6" fillId="10" borderId="17" xfId="1" applyNumberFormat="1" applyFont="1" applyFill="1" applyBorder="1"/>
    <xf numFmtId="0" fontId="8" fillId="0" borderId="41" xfId="1" applyFont="1" applyFill="1" applyBorder="1" applyAlignment="1">
      <alignment horizontal="center"/>
    </xf>
    <xf numFmtId="0" fontId="6" fillId="0" borderId="0" xfId="1" applyFont="1" applyFill="1" applyBorder="1"/>
    <xf numFmtId="3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/>
    <xf numFmtId="3" fontId="6" fillId="0" borderId="42" xfId="1" applyNumberFormat="1" applyFont="1" applyFill="1" applyBorder="1"/>
    <xf numFmtId="0" fontId="16" fillId="7" borderId="7" xfId="1" applyFont="1" applyFill="1" applyBorder="1" applyAlignment="1">
      <alignment horizontal="center"/>
    </xf>
    <xf numFmtId="0" fontId="4" fillId="7" borderId="19" xfId="1" applyFont="1" applyFill="1" applyBorder="1" applyAlignment="1">
      <alignment horizontal="center"/>
    </xf>
    <xf numFmtId="3" fontId="8" fillId="7" borderId="20" xfId="1" applyNumberFormat="1" applyFont="1" applyFill="1" applyBorder="1" applyAlignment="1">
      <alignment horizontal="center"/>
    </xf>
    <xf numFmtId="3" fontId="8" fillId="7" borderId="8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>
      <alignment horizontal="center"/>
    </xf>
    <xf numFmtId="3" fontId="8" fillId="7" borderId="19" xfId="1" applyNumberFormat="1" applyFont="1" applyFill="1" applyBorder="1" applyAlignment="1">
      <alignment horizontal="center"/>
    </xf>
    <xf numFmtId="0" fontId="8" fillId="4" borderId="9" xfId="1" applyFont="1" applyFill="1" applyBorder="1" applyAlignment="1">
      <alignment horizontal="center"/>
    </xf>
    <xf numFmtId="0" fontId="8" fillId="4" borderId="10" xfId="1" applyFont="1" applyFill="1" applyBorder="1"/>
    <xf numFmtId="3" fontId="8" fillId="4" borderId="11" xfId="1" applyNumberFormat="1" applyFont="1" applyFill="1" applyBorder="1" applyAlignment="1">
      <alignment horizontal="right"/>
    </xf>
    <xf numFmtId="3" fontId="8" fillId="4" borderId="12" xfId="1" applyNumberFormat="1" applyFont="1" applyFill="1" applyBorder="1" applyAlignment="1">
      <alignment horizontal="right"/>
    </xf>
    <xf numFmtId="3" fontId="8" fillId="4" borderId="21" xfId="1" applyNumberFormat="1" applyFont="1" applyFill="1" applyBorder="1" applyAlignment="1">
      <alignment horizontal="right"/>
    </xf>
    <xf numFmtId="0" fontId="8" fillId="0" borderId="15" xfId="1" applyFont="1" applyBorder="1"/>
    <xf numFmtId="0" fontId="8" fillId="0" borderId="13" xfId="1" applyFont="1" applyBorder="1"/>
    <xf numFmtId="3" fontId="8" fillId="0" borderId="16" xfId="1" applyNumberFormat="1" applyFont="1" applyBorder="1" applyAlignment="1">
      <alignment horizontal="right"/>
    </xf>
    <xf numFmtId="3" fontId="8" fillId="0" borderId="14" xfId="1" applyNumberFormat="1" applyFont="1" applyBorder="1" applyAlignment="1">
      <alignment horizontal="right"/>
    </xf>
    <xf numFmtId="3" fontId="8" fillId="0" borderId="22" xfId="1" applyNumberFormat="1" applyFont="1" applyBorder="1" applyAlignment="1">
      <alignment horizontal="right"/>
    </xf>
    <xf numFmtId="0" fontId="8" fillId="4" borderId="23" xfId="1" applyFont="1" applyFill="1" applyBorder="1"/>
    <xf numFmtId="0" fontId="8" fillId="4" borderId="17" xfId="1" applyFont="1" applyFill="1" applyBorder="1" applyAlignment="1">
      <alignment horizontal="left"/>
    </xf>
    <xf numFmtId="3" fontId="8" fillId="4" borderId="24" xfId="1" applyNumberFormat="1" applyFont="1" applyFill="1" applyBorder="1" applyAlignment="1">
      <alignment horizontal="right"/>
    </xf>
    <xf numFmtId="3" fontId="8" fillId="4" borderId="18" xfId="1" applyNumberFormat="1" applyFont="1" applyFill="1" applyBorder="1" applyAlignment="1">
      <alignment horizontal="right"/>
    </xf>
    <xf numFmtId="3" fontId="8" fillId="4" borderId="25" xfId="1" applyNumberFormat="1" applyFont="1" applyFill="1" applyBorder="1" applyAlignment="1">
      <alignment horizontal="right"/>
    </xf>
    <xf numFmtId="3" fontId="8" fillId="4" borderId="26" xfId="1" applyNumberFormat="1" applyFont="1" applyFill="1" applyBorder="1" applyAlignment="1">
      <alignment horizontal="right"/>
    </xf>
    <xf numFmtId="0" fontId="16" fillId="7" borderId="27" xfId="1" applyFont="1" applyFill="1" applyBorder="1"/>
    <xf numFmtId="0" fontId="4" fillId="7" borderId="28" xfId="1" applyFont="1" applyFill="1" applyBorder="1" applyAlignment="1">
      <alignment horizontal="left"/>
    </xf>
    <xf numFmtId="3" fontId="17" fillId="7" borderId="28" xfId="1" applyNumberFormat="1" applyFont="1" applyFill="1" applyBorder="1" applyAlignment="1">
      <alignment horizontal="right"/>
    </xf>
    <xf numFmtId="3" fontId="17" fillId="7" borderId="29" xfId="1" applyNumberFormat="1" applyFont="1" applyFill="1" applyBorder="1" applyAlignment="1">
      <alignment horizontal="right"/>
    </xf>
    <xf numFmtId="0" fontId="8" fillId="3" borderId="30" xfId="1" applyFont="1" applyFill="1" applyBorder="1" applyAlignment="1">
      <alignment horizontal="center"/>
    </xf>
    <xf numFmtId="0" fontId="8" fillId="3" borderId="31" xfId="1" applyFont="1" applyFill="1" applyBorder="1"/>
    <xf numFmtId="3" fontId="8" fillId="3" borderId="31" xfId="1" applyNumberFormat="1" applyFont="1" applyFill="1" applyBorder="1"/>
    <xf numFmtId="3" fontId="8" fillId="3" borderId="32" xfId="1" applyNumberFormat="1" applyFont="1" applyFill="1" applyBorder="1"/>
    <xf numFmtId="0" fontId="8" fillId="3" borderId="33" xfId="1" applyFont="1" applyFill="1" applyBorder="1" applyAlignment="1">
      <alignment horizontal="center" wrapText="1"/>
    </xf>
    <xf numFmtId="0" fontId="8" fillId="3" borderId="34" xfId="1" applyFont="1" applyFill="1" applyBorder="1" applyAlignment="1">
      <alignment horizontal="center" wrapText="1"/>
    </xf>
    <xf numFmtId="0" fontId="8" fillId="2" borderId="35" xfId="1" applyFont="1" applyFill="1" applyBorder="1" applyAlignment="1">
      <alignment horizontal="center"/>
    </xf>
    <xf numFmtId="3" fontId="8" fillId="3" borderId="10" xfId="1" applyNumberFormat="1" applyFont="1" applyFill="1" applyBorder="1"/>
    <xf numFmtId="0" fontId="5" fillId="0" borderId="36" xfId="0" applyFont="1" applyBorder="1"/>
    <xf numFmtId="0" fontId="8" fillId="3" borderId="37" xfId="1" applyFont="1" applyFill="1" applyBorder="1" applyAlignment="1">
      <alignment horizontal="center" wrapText="1"/>
    </xf>
    <xf numFmtId="0" fontId="8" fillId="3" borderId="38" xfId="1" applyFont="1" applyFill="1" applyBorder="1" applyAlignment="1">
      <alignment horizontal="center" wrapText="1"/>
    </xf>
    <xf numFmtId="3" fontId="8" fillId="8" borderId="39" xfId="1" applyNumberFormat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3" fontId="5" fillId="0" borderId="10" xfId="0" applyNumberFormat="1" applyFont="1" applyBorder="1"/>
    <xf numFmtId="3" fontId="5" fillId="10" borderId="10" xfId="0" applyNumberFormat="1" applyFont="1" applyFill="1" applyBorder="1"/>
    <xf numFmtId="0" fontId="18" fillId="0" borderId="13" xfId="1" applyFont="1" applyBorder="1" applyAlignment="1"/>
    <xf numFmtId="0" fontId="8" fillId="0" borderId="13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3" fontId="5" fillId="0" borderId="13" xfId="0" applyNumberFormat="1" applyFont="1" applyBorder="1"/>
    <xf numFmtId="3" fontId="5" fillId="10" borderId="13" xfId="0" applyNumberFormat="1" applyFont="1" applyFill="1" applyBorder="1"/>
    <xf numFmtId="0" fontId="8" fillId="0" borderId="40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8" fillId="4" borderId="27" xfId="1" applyFont="1" applyFill="1" applyBorder="1" applyAlignment="1">
      <alignment horizontal="center"/>
    </xf>
    <xf numFmtId="0" fontId="18" fillId="0" borderId="28" xfId="1" applyFont="1" applyBorder="1" applyAlignment="1"/>
    <xf numFmtId="3" fontId="6" fillId="0" borderId="28" xfId="1" applyNumberFormat="1" applyFont="1" applyBorder="1"/>
    <xf numFmtId="3" fontId="6" fillId="4" borderId="26" xfId="0" applyNumberFormat="1" applyFont="1" applyFill="1" applyBorder="1" applyAlignment="1">
      <alignment horizontal="right"/>
    </xf>
    <xf numFmtId="0" fontId="6" fillId="4" borderId="16" xfId="1" applyFont="1" applyFill="1" applyBorder="1" applyAlignment="1">
      <alignment horizontal="center" wrapText="1"/>
    </xf>
    <xf numFmtId="0" fontId="6" fillId="4" borderId="40" xfId="1" applyFont="1" applyFill="1" applyBorder="1" applyAlignment="1">
      <alignment horizontal="center" wrapText="1"/>
    </xf>
    <xf numFmtId="0" fontId="6" fillId="4" borderId="13" xfId="1" applyFont="1" applyFill="1" applyBorder="1" applyAlignment="1">
      <alignment horizontal="center"/>
    </xf>
  </cellXfs>
  <cellStyles count="2">
    <cellStyle name="Normal" xfId="0" builtinId="0"/>
    <cellStyle name="Normal_FINANCIMI I HUAJ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9"/>
  <sheetViews>
    <sheetView tabSelected="1" workbookViewId="0">
      <pane xSplit="2" ySplit="4" topLeftCell="U5" activePane="bottomRight" state="frozen"/>
      <selection pane="topRight" activeCell="C1" sqref="C1"/>
      <selection pane="bottomLeft" activeCell="A5" sqref="A5"/>
      <selection pane="bottomRight" activeCell="Z17" sqref="Z17"/>
    </sheetView>
  </sheetViews>
  <sheetFormatPr defaultRowHeight="15" outlineLevelRow="1" outlineLevelCol="1" x14ac:dyDescent="0.25"/>
  <cols>
    <col min="1" max="1" width="8.42578125" style="8" customWidth="1"/>
    <col min="2" max="2" width="46.85546875" style="8" customWidth="1"/>
    <col min="3" max="13" width="10.85546875" style="8" customWidth="1" outlineLevel="1"/>
    <col min="14" max="14" width="9.85546875" style="8" customWidth="1" outlineLevel="1"/>
    <col min="15" max="15" width="13" style="8" customWidth="1" outlineLevel="1"/>
    <col min="16" max="16" width="14.7109375" style="8" customWidth="1" outlineLevel="1"/>
    <col min="17" max="17" width="13" style="8" customWidth="1" outlineLevel="1"/>
    <col min="18" max="18" width="14.7109375" style="8" customWidth="1" outlineLevel="1"/>
    <col min="19" max="19" width="13" style="8" customWidth="1" outlineLevel="1"/>
    <col min="20" max="20" width="14.7109375" style="8" customWidth="1" outlineLevel="1"/>
    <col min="21" max="21" width="13" style="8" customWidth="1" outlineLevel="1"/>
    <col min="22" max="22" width="14.7109375" style="8" customWidth="1" outlineLevel="1"/>
    <col min="23" max="23" width="13" style="8" customWidth="1" outlineLevel="1"/>
    <col min="24" max="24" width="14.7109375" style="8" customWidth="1" outlineLevel="1"/>
    <col min="25" max="25" width="13" style="8" customWidth="1"/>
    <col min="26" max="26" width="14.7109375" style="8" customWidth="1"/>
    <col min="27" max="27" width="13" style="8" customWidth="1"/>
    <col min="28" max="28" width="14.7109375" style="8" customWidth="1"/>
    <col min="29" max="29" width="10" style="8" customWidth="1"/>
    <col min="30" max="32" width="11.7109375" style="8" customWidth="1"/>
    <col min="33" max="36" width="11" style="8" customWidth="1"/>
    <col min="37" max="16384" width="9.140625" style="8"/>
  </cols>
  <sheetData>
    <row r="1" spans="1:39" s="3" customFormat="1" ht="45.75" customHeight="1" thickBot="1" x14ac:dyDescent="0.3">
      <c r="A1" s="1" t="s">
        <v>86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J1" s="4" t="s">
        <v>0</v>
      </c>
    </row>
    <row r="2" spans="1:39" ht="16.5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4"/>
      <c r="Q2" s="7"/>
      <c r="R2" s="4" t="s">
        <v>0</v>
      </c>
      <c r="S2" s="7"/>
      <c r="T2" s="4"/>
      <c r="U2" s="7"/>
      <c r="V2" s="4"/>
      <c r="W2" s="7"/>
      <c r="X2" s="4"/>
      <c r="Y2" s="7"/>
      <c r="Z2" s="4"/>
      <c r="AA2" s="7"/>
      <c r="AB2" s="4"/>
      <c r="AC2" s="7"/>
      <c r="AD2" s="4"/>
      <c r="AE2" s="7"/>
      <c r="AF2" s="4"/>
      <c r="AG2" s="7"/>
      <c r="AH2" s="4"/>
      <c r="AI2" s="7"/>
      <c r="AJ2" s="4"/>
    </row>
    <row r="3" spans="1:39" ht="16.5" thickBot="1" x14ac:dyDescent="0.3">
      <c r="A3" s="9"/>
      <c r="B3" s="10"/>
      <c r="C3" s="11" t="s">
        <v>1</v>
      </c>
      <c r="D3" s="12"/>
      <c r="E3" s="11" t="s">
        <v>2</v>
      </c>
      <c r="F3" s="12"/>
      <c r="G3" s="11" t="s">
        <v>3</v>
      </c>
      <c r="H3" s="12"/>
      <c r="I3" s="11" t="s">
        <v>4</v>
      </c>
      <c r="J3" s="12"/>
      <c r="K3" s="11" t="s">
        <v>5</v>
      </c>
      <c r="L3" s="12"/>
      <c r="M3" s="11" t="s">
        <v>6</v>
      </c>
      <c r="N3" s="12"/>
      <c r="O3" s="11" t="s">
        <v>7</v>
      </c>
      <c r="P3" s="12"/>
      <c r="Q3" s="11" t="s">
        <v>8</v>
      </c>
      <c r="R3" s="12"/>
      <c r="S3" s="11" t="s">
        <v>63</v>
      </c>
      <c r="T3" s="12"/>
      <c r="U3" s="11" t="s">
        <v>68</v>
      </c>
      <c r="V3" s="12"/>
      <c r="W3" s="11" t="s">
        <v>69</v>
      </c>
      <c r="X3" s="12"/>
      <c r="Y3" s="11" t="s">
        <v>70</v>
      </c>
      <c r="Z3" s="12"/>
      <c r="AA3" s="11" t="s">
        <v>80</v>
      </c>
      <c r="AB3" s="12"/>
      <c r="AC3" s="11" t="s">
        <v>85</v>
      </c>
      <c r="AD3" s="12"/>
      <c r="AE3" s="11" t="s">
        <v>84</v>
      </c>
      <c r="AF3" s="12"/>
      <c r="AG3" s="11" t="s">
        <v>88</v>
      </c>
      <c r="AH3" s="12"/>
      <c r="AI3" s="11" t="s">
        <v>90</v>
      </c>
      <c r="AJ3" s="12"/>
    </row>
    <row r="4" spans="1:39" ht="15.75" thickBot="1" x14ac:dyDescent="0.3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11</v>
      </c>
      <c r="F4" s="13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3" t="s">
        <v>11</v>
      </c>
      <c r="N4" s="13" t="s">
        <v>12</v>
      </c>
      <c r="O4" s="13" t="s">
        <v>11</v>
      </c>
      <c r="P4" s="13" t="s">
        <v>12</v>
      </c>
      <c r="Q4" s="13" t="s">
        <v>11</v>
      </c>
      <c r="R4" s="13" t="s">
        <v>12</v>
      </c>
      <c r="S4" s="13" t="s">
        <v>11</v>
      </c>
      <c r="T4" s="13" t="s">
        <v>12</v>
      </c>
      <c r="U4" s="13" t="s">
        <v>11</v>
      </c>
      <c r="V4" s="13" t="s">
        <v>12</v>
      </c>
      <c r="W4" s="13" t="s">
        <v>11</v>
      </c>
      <c r="X4" s="13" t="s">
        <v>12</v>
      </c>
      <c r="Y4" s="13" t="s">
        <v>71</v>
      </c>
      <c r="Z4" s="13" t="s">
        <v>12</v>
      </c>
      <c r="AA4" s="13" t="s">
        <v>71</v>
      </c>
      <c r="AB4" s="13" t="s">
        <v>12</v>
      </c>
      <c r="AC4" s="13" t="s">
        <v>71</v>
      </c>
      <c r="AD4" s="13" t="s">
        <v>12</v>
      </c>
      <c r="AE4" s="13" t="s">
        <v>71</v>
      </c>
      <c r="AF4" s="13" t="s">
        <v>12</v>
      </c>
      <c r="AG4" s="13" t="s">
        <v>71</v>
      </c>
      <c r="AH4" s="13" t="s">
        <v>12</v>
      </c>
      <c r="AI4" s="13" t="s">
        <v>71</v>
      </c>
      <c r="AJ4" s="13" t="s">
        <v>12</v>
      </c>
    </row>
    <row r="5" spans="1:39" x14ac:dyDescent="0.25">
      <c r="A5" s="14"/>
      <c r="B5" s="15" t="s">
        <v>13</v>
      </c>
      <c r="C5" s="16">
        <f>SUM(C6:C9)</f>
        <v>179916</v>
      </c>
      <c r="D5" s="16">
        <f t="shared" ref="D5:AJ5" si="0">SUM(D6:D9)</f>
        <v>176580</v>
      </c>
      <c r="E5" s="16">
        <f t="shared" si="0"/>
        <v>234100</v>
      </c>
      <c r="F5" s="16">
        <f t="shared" si="0"/>
        <v>211467</v>
      </c>
      <c r="G5" s="16">
        <f t="shared" si="0"/>
        <v>248159</v>
      </c>
      <c r="H5" s="16">
        <f t="shared" si="0"/>
        <v>221592</v>
      </c>
      <c r="I5" s="16">
        <f t="shared" si="0"/>
        <v>277070</v>
      </c>
      <c r="J5" s="16">
        <f t="shared" si="0"/>
        <v>247188</v>
      </c>
      <c r="K5" s="16">
        <f t="shared" si="0"/>
        <v>237000</v>
      </c>
      <c r="L5" s="16">
        <f t="shared" si="0"/>
        <v>221920</v>
      </c>
      <c r="M5" s="16">
        <f t="shared" si="0"/>
        <v>435089</v>
      </c>
      <c r="N5" s="16">
        <f t="shared" si="0"/>
        <v>420189</v>
      </c>
      <c r="O5" s="16">
        <f t="shared" si="0"/>
        <v>255412</v>
      </c>
      <c r="P5" s="17">
        <f t="shared" si="0"/>
        <v>222802</v>
      </c>
      <c r="Q5" s="16">
        <f t="shared" si="0"/>
        <v>277040</v>
      </c>
      <c r="R5" s="17">
        <f t="shared" si="0"/>
        <v>252683</v>
      </c>
      <c r="S5" s="16">
        <f t="shared" si="0"/>
        <v>257658</v>
      </c>
      <c r="T5" s="17">
        <f t="shared" si="0"/>
        <v>240032</v>
      </c>
      <c r="U5" s="16">
        <f t="shared" si="0"/>
        <v>241101</v>
      </c>
      <c r="V5" s="17">
        <f t="shared" si="0"/>
        <v>236761</v>
      </c>
      <c r="W5" s="16">
        <f t="shared" si="0"/>
        <v>270827</v>
      </c>
      <c r="X5" s="17">
        <f t="shared" si="0"/>
        <v>260028</v>
      </c>
      <c r="Y5" s="16">
        <f t="shared" si="0"/>
        <v>297381</v>
      </c>
      <c r="Z5" s="17">
        <f t="shared" si="0"/>
        <v>280441</v>
      </c>
      <c r="AA5" s="16">
        <f t="shared" si="0"/>
        <v>321842</v>
      </c>
      <c r="AB5" s="17">
        <f t="shared" si="0"/>
        <v>292428</v>
      </c>
      <c r="AC5" s="17">
        <f t="shared" si="0"/>
        <v>309600</v>
      </c>
      <c r="AD5" s="17">
        <f t="shared" si="0"/>
        <v>301561</v>
      </c>
      <c r="AE5" s="17">
        <f t="shared" si="0"/>
        <v>310550</v>
      </c>
      <c r="AF5" s="17">
        <f t="shared" si="0"/>
        <v>300743</v>
      </c>
      <c r="AG5" s="17">
        <f t="shared" si="0"/>
        <v>340224</v>
      </c>
      <c r="AH5" s="17">
        <f t="shared" si="0"/>
        <v>339421</v>
      </c>
      <c r="AI5" s="17">
        <f t="shared" si="0"/>
        <v>430652</v>
      </c>
      <c r="AJ5" s="17">
        <f t="shared" si="0"/>
        <v>426449</v>
      </c>
    </row>
    <row r="6" spans="1:39" x14ac:dyDescent="0.25">
      <c r="A6" s="18" t="s">
        <v>14</v>
      </c>
      <c r="B6" s="19" t="s">
        <v>15</v>
      </c>
      <c r="C6" s="20">
        <v>115066</v>
      </c>
      <c r="D6" s="20">
        <v>114703</v>
      </c>
      <c r="E6" s="20">
        <v>142145</v>
      </c>
      <c r="F6" s="20">
        <v>138030</v>
      </c>
      <c r="G6" s="20">
        <v>143439</v>
      </c>
      <c r="H6" s="20">
        <v>137254</v>
      </c>
      <c r="I6" s="20">
        <v>167286</v>
      </c>
      <c r="J6" s="21">
        <v>153420</v>
      </c>
      <c r="K6" s="20">
        <v>161254</v>
      </c>
      <c r="L6" s="21">
        <v>147866</v>
      </c>
      <c r="M6" s="20">
        <v>149900</v>
      </c>
      <c r="N6" s="21">
        <v>148266</v>
      </c>
      <c r="O6" s="20">
        <v>166000</v>
      </c>
      <c r="P6" s="21">
        <v>150581</v>
      </c>
      <c r="Q6" s="20">
        <v>150250</v>
      </c>
      <c r="R6" s="21">
        <v>140839</v>
      </c>
      <c r="S6" s="20">
        <v>133600</v>
      </c>
      <c r="T6" s="21">
        <v>133360</v>
      </c>
      <c r="U6" s="20">
        <v>139697</v>
      </c>
      <c r="V6" s="21">
        <v>138421</v>
      </c>
      <c r="W6" s="20">
        <v>155300</v>
      </c>
      <c r="X6" s="21">
        <v>154602</v>
      </c>
      <c r="Y6" s="20">
        <v>154140</v>
      </c>
      <c r="Z6" s="21">
        <v>153179</v>
      </c>
      <c r="AA6" s="20">
        <v>192000</v>
      </c>
      <c r="AB6" s="22">
        <v>181497</v>
      </c>
      <c r="AC6" s="20">
        <v>180200</v>
      </c>
      <c r="AD6" s="22">
        <v>179996</v>
      </c>
      <c r="AE6" s="20">
        <v>181979</v>
      </c>
      <c r="AF6" s="22">
        <v>181956</v>
      </c>
      <c r="AG6" s="20">
        <v>183500</v>
      </c>
      <c r="AH6" s="22">
        <v>183460</v>
      </c>
      <c r="AI6" s="20">
        <v>246452</v>
      </c>
      <c r="AJ6" s="22">
        <v>245320</v>
      </c>
    </row>
    <row r="7" spans="1:39" x14ac:dyDescent="0.25">
      <c r="A7" s="18" t="s">
        <v>16</v>
      </c>
      <c r="B7" s="19" t="s">
        <v>17</v>
      </c>
      <c r="C7" s="20">
        <v>63850</v>
      </c>
      <c r="D7" s="20">
        <v>60898</v>
      </c>
      <c r="E7" s="20">
        <v>76955</v>
      </c>
      <c r="F7" s="20">
        <v>73437</v>
      </c>
      <c r="G7" s="20">
        <v>84720</v>
      </c>
      <c r="H7" s="20">
        <v>75988</v>
      </c>
      <c r="I7" s="20">
        <v>58114</v>
      </c>
      <c r="J7" s="21">
        <v>57523</v>
      </c>
      <c r="K7" s="20">
        <v>68746</v>
      </c>
      <c r="L7" s="21">
        <v>67783</v>
      </c>
      <c r="M7" s="20">
        <v>280229</v>
      </c>
      <c r="N7" s="21">
        <v>268848</v>
      </c>
      <c r="O7" s="20">
        <v>89412</v>
      </c>
      <c r="P7" s="21">
        <v>72221</v>
      </c>
      <c r="Q7" s="20">
        <v>120290</v>
      </c>
      <c r="R7" s="21">
        <v>105733</v>
      </c>
      <c r="S7" s="20">
        <v>113058</v>
      </c>
      <c r="T7" s="21">
        <v>97312</v>
      </c>
      <c r="U7" s="20">
        <v>101404</v>
      </c>
      <c r="V7" s="21">
        <v>98340</v>
      </c>
      <c r="W7" s="20">
        <v>108527</v>
      </c>
      <c r="X7" s="21">
        <v>105426</v>
      </c>
      <c r="Y7" s="20">
        <v>138241</v>
      </c>
      <c r="Z7" s="21">
        <v>120574</v>
      </c>
      <c r="AA7" s="20">
        <f>316842-AA6</f>
        <v>124842</v>
      </c>
      <c r="AB7" s="22">
        <f>287532-AB6</f>
        <v>106035</v>
      </c>
      <c r="AC7" s="20">
        <v>125800</v>
      </c>
      <c r="AD7" s="22">
        <v>118061</v>
      </c>
      <c r="AE7" s="20">
        <v>118571</v>
      </c>
      <c r="AF7" s="22">
        <v>109587</v>
      </c>
      <c r="AG7" s="20">
        <v>152224</v>
      </c>
      <c r="AH7" s="22">
        <v>151504</v>
      </c>
      <c r="AI7" s="20">
        <v>177500</v>
      </c>
      <c r="AJ7" s="22">
        <v>174647</v>
      </c>
    </row>
    <row r="8" spans="1:39" x14ac:dyDescent="0.25">
      <c r="A8" s="23">
        <v>231</v>
      </c>
      <c r="B8" s="24" t="s">
        <v>18</v>
      </c>
      <c r="C8" s="25">
        <v>1000</v>
      </c>
      <c r="D8" s="26">
        <v>979</v>
      </c>
      <c r="E8" s="25">
        <v>15000</v>
      </c>
      <c r="F8" s="25">
        <v>0</v>
      </c>
      <c r="G8" s="25">
        <v>12600</v>
      </c>
      <c r="H8" s="25">
        <v>950</v>
      </c>
      <c r="I8" s="25">
        <v>51670</v>
      </c>
      <c r="J8" s="27">
        <v>36245</v>
      </c>
      <c r="K8" s="25">
        <v>7000</v>
      </c>
      <c r="L8" s="27">
        <v>6271</v>
      </c>
      <c r="M8" s="25">
        <v>4960</v>
      </c>
      <c r="N8" s="27">
        <v>3075</v>
      </c>
      <c r="O8" s="25">
        <v>0</v>
      </c>
      <c r="P8" s="27">
        <v>0</v>
      </c>
      <c r="Q8" s="25">
        <v>6500</v>
      </c>
      <c r="R8" s="27">
        <v>6111</v>
      </c>
      <c r="S8" s="25">
        <v>11000</v>
      </c>
      <c r="T8" s="27">
        <v>9360</v>
      </c>
      <c r="U8" s="25">
        <v>0</v>
      </c>
      <c r="V8" s="27">
        <v>0</v>
      </c>
      <c r="W8" s="25">
        <v>7000</v>
      </c>
      <c r="X8" s="27">
        <v>0</v>
      </c>
      <c r="Y8" s="25">
        <v>5000</v>
      </c>
      <c r="Z8" s="22">
        <v>6688</v>
      </c>
      <c r="AA8" s="25">
        <v>5000</v>
      </c>
      <c r="AB8" s="22">
        <v>4896</v>
      </c>
      <c r="AC8" s="25">
        <v>3600</v>
      </c>
      <c r="AD8" s="22">
        <v>3504</v>
      </c>
      <c r="AE8" s="25">
        <v>10000</v>
      </c>
      <c r="AF8" s="22">
        <v>9200</v>
      </c>
      <c r="AG8" s="25">
        <v>4500</v>
      </c>
      <c r="AH8" s="22">
        <v>4457</v>
      </c>
      <c r="AI8" s="25">
        <v>6700</v>
      </c>
      <c r="AJ8" s="22">
        <v>6482</v>
      </c>
    </row>
    <row r="9" spans="1:39" x14ac:dyDescent="0.25">
      <c r="A9" s="23">
        <v>231</v>
      </c>
      <c r="B9" s="24" t="s">
        <v>19</v>
      </c>
      <c r="C9" s="25"/>
      <c r="D9" s="26"/>
      <c r="E9" s="25"/>
      <c r="F9" s="25"/>
      <c r="G9" s="28">
        <v>7400</v>
      </c>
      <c r="H9" s="28">
        <v>7400</v>
      </c>
      <c r="I9" s="25"/>
      <c r="J9" s="29"/>
      <c r="K9" s="25"/>
      <c r="L9" s="29"/>
      <c r="M9" s="25"/>
      <c r="N9" s="29"/>
      <c r="O9" s="25"/>
      <c r="P9" s="27"/>
      <c r="Q9" s="25">
        <v>0</v>
      </c>
      <c r="R9" s="27">
        <v>0</v>
      </c>
      <c r="S9" s="25">
        <v>0</v>
      </c>
      <c r="T9" s="27">
        <v>0</v>
      </c>
      <c r="U9" s="25">
        <v>0</v>
      </c>
      <c r="V9" s="27">
        <v>0</v>
      </c>
      <c r="W9" s="25">
        <v>0</v>
      </c>
      <c r="X9" s="27">
        <v>0</v>
      </c>
      <c r="Y9" s="25">
        <v>0</v>
      </c>
      <c r="Z9" s="27"/>
      <c r="AA9" s="25">
        <v>0</v>
      </c>
      <c r="AB9" s="27">
        <v>0</v>
      </c>
      <c r="AC9" s="25"/>
      <c r="AD9" s="27"/>
      <c r="AE9" s="25">
        <v>0</v>
      </c>
      <c r="AF9" s="27">
        <v>0</v>
      </c>
      <c r="AG9" s="25">
        <v>0</v>
      </c>
      <c r="AH9" s="27">
        <v>0</v>
      </c>
      <c r="AI9" s="25">
        <v>0</v>
      </c>
      <c r="AJ9" s="27">
        <v>0</v>
      </c>
    </row>
    <row r="10" spans="1:39" x14ac:dyDescent="0.25">
      <c r="A10" s="30"/>
      <c r="B10" s="31" t="s">
        <v>20</v>
      </c>
      <c r="C10" s="32">
        <f>SUM(C11:C19)</f>
        <v>1436295</v>
      </c>
      <c r="D10" s="32">
        <f t="shared" ref="D10:AJ10" si="1">SUM(D11:D19)</f>
        <v>1094391</v>
      </c>
      <c r="E10" s="32">
        <f t="shared" si="1"/>
        <v>1451639</v>
      </c>
      <c r="F10" s="32">
        <f t="shared" si="1"/>
        <v>1161797</v>
      </c>
      <c r="G10" s="32">
        <f t="shared" si="1"/>
        <v>1589941</v>
      </c>
      <c r="H10" s="32">
        <f t="shared" si="1"/>
        <v>1375613</v>
      </c>
      <c r="I10" s="32">
        <f t="shared" si="1"/>
        <v>1485555</v>
      </c>
      <c r="J10" s="32">
        <f t="shared" si="1"/>
        <v>1358354</v>
      </c>
      <c r="K10" s="32">
        <f t="shared" si="1"/>
        <v>1630360</v>
      </c>
      <c r="L10" s="32">
        <f t="shared" si="1"/>
        <v>1612765</v>
      </c>
      <c r="M10" s="32">
        <f t="shared" si="1"/>
        <v>1568401</v>
      </c>
      <c r="N10" s="32">
        <f t="shared" si="1"/>
        <v>1574767</v>
      </c>
      <c r="O10" s="32">
        <f t="shared" si="1"/>
        <v>1752029</v>
      </c>
      <c r="P10" s="33">
        <f t="shared" si="1"/>
        <v>1912793</v>
      </c>
      <c r="Q10" s="32">
        <f t="shared" si="1"/>
        <v>1836735</v>
      </c>
      <c r="R10" s="33">
        <f t="shared" si="1"/>
        <v>1866881</v>
      </c>
      <c r="S10" s="32">
        <f t="shared" si="1"/>
        <v>1571907</v>
      </c>
      <c r="T10" s="33">
        <f t="shared" si="1"/>
        <v>1507108</v>
      </c>
      <c r="U10" s="32">
        <f t="shared" si="1"/>
        <v>2448944</v>
      </c>
      <c r="V10" s="33">
        <f t="shared" si="1"/>
        <v>2360094</v>
      </c>
      <c r="W10" s="32">
        <f t="shared" si="1"/>
        <v>1840213</v>
      </c>
      <c r="X10" s="33">
        <f t="shared" si="1"/>
        <v>1679341</v>
      </c>
      <c r="Y10" s="32">
        <f t="shared" si="1"/>
        <v>2247306</v>
      </c>
      <c r="Z10" s="33">
        <f t="shared" si="1"/>
        <v>1946992</v>
      </c>
      <c r="AA10" s="32">
        <f t="shared" si="1"/>
        <v>4352661</v>
      </c>
      <c r="AB10" s="33">
        <f t="shared" si="1"/>
        <v>1378437</v>
      </c>
      <c r="AC10" s="33">
        <f t="shared" si="1"/>
        <v>1500814</v>
      </c>
      <c r="AD10" s="33">
        <f t="shared" si="1"/>
        <v>1375680</v>
      </c>
      <c r="AE10" s="33">
        <f t="shared" si="1"/>
        <v>1653528</v>
      </c>
      <c r="AF10" s="33">
        <f t="shared" si="1"/>
        <v>1580034</v>
      </c>
      <c r="AG10" s="33">
        <f t="shared" si="1"/>
        <v>1721365</v>
      </c>
      <c r="AH10" s="33">
        <f t="shared" si="1"/>
        <v>1723457</v>
      </c>
      <c r="AI10" s="33">
        <f t="shared" si="1"/>
        <v>2067672</v>
      </c>
      <c r="AJ10" s="33">
        <f t="shared" si="1"/>
        <v>2046420</v>
      </c>
    </row>
    <row r="11" spans="1:39" x14ac:dyDescent="0.25">
      <c r="A11" s="18" t="s">
        <v>14</v>
      </c>
      <c r="B11" s="19" t="s">
        <v>15</v>
      </c>
      <c r="C11" s="20">
        <v>716977</v>
      </c>
      <c r="D11" s="20">
        <v>675548</v>
      </c>
      <c r="E11" s="20">
        <v>805241</v>
      </c>
      <c r="F11" s="20">
        <v>786434</v>
      </c>
      <c r="G11" s="20">
        <v>874042</v>
      </c>
      <c r="H11" s="20">
        <v>854815</v>
      </c>
      <c r="I11" s="20">
        <v>877048</v>
      </c>
      <c r="J11" s="21">
        <v>857740</v>
      </c>
      <c r="K11" s="20">
        <v>909358</v>
      </c>
      <c r="L11" s="21">
        <v>858455</v>
      </c>
      <c r="M11" s="20">
        <v>898221</v>
      </c>
      <c r="N11" s="21">
        <v>879467</v>
      </c>
      <c r="O11" s="20">
        <v>872716</v>
      </c>
      <c r="P11" s="21">
        <v>856298</v>
      </c>
      <c r="Q11" s="20">
        <v>885380</v>
      </c>
      <c r="R11" s="21">
        <v>840638</v>
      </c>
      <c r="S11" s="20">
        <v>811900</v>
      </c>
      <c r="T11" s="21">
        <v>798669</v>
      </c>
      <c r="U11" s="20">
        <v>796810</v>
      </c>
      <c r="V11" s="21">
        <v>780481</v>
      </c>
      <c r="W11" s="20">
        <v>828402</v>
      </c>
      <c r="X11" s="21">
        <v>813295</v>
      </c>
      <c r="Y11" s="20">
        <v>751470</v>
      </c>
      <c r="Z11" s="21">
        <v>726764</v>
      </c>
      <c r="AA11" s="20">
        <v>580464</v>
      </c>
      <c r="AB11" s="22">
        <v>541908</v>
      </c>
      <c r="AC11" s="20">
        <v>585837</v>
      </c>
      <c r="AD11" s="22">
        <v>579066</v>
      </c>
      <c r="AE11" s="20">
        <v>890244</v>
      </c>
      <c r="AF11" s="22">
        <v>880130</v>
      </c>
      <c r="AG11" s="20">
        <v>962845</v>
      </c>
      <c r="AH11" s="22">
        <v>962517</v>
      </c>
      <c r="AI11" s="20">
        <v>1242073</v>
      </c>
      <c r="AJ11" s="22">
        <v>1233483</v>
      </c>
    </row>
    <row r="12" spans="1:39" x14ac:dyDescent="0.25">
      <c r="A12" s="18">
        <v>602</v>
      </c>
      <c r="B12" s="19" t="s">
        <v>21</v>
      </c>
      <c r="C12" s="20">
        <v>178810</v>
      </c>
      <c r="D12" s="20">
        <v>163369</v>
      </c>
      <c r="E12" s="20">
        <v>142548</v>
      </c>
      <c r="F12" s="20">
        <v>132842</v>
      </c>
      <c r="G12" s="20">
        <v>169963</v>
      </c>
      <c r="H12" s="20">
        <v>161357</v>
      </c>
      <c r="I12" s="20">
        <v>130751</v>
      </c>
      <c r="J12" s="21">
        <v>199516</v>
      </c>
      <c r="K12" s="20">
        <v>163862</v>
      </c>
      <c r="L12" s="21">
        <v>149325</v>
      </c>
      <c r="M12" s="20">
        <v>154150</v>
      </c>
      <c r="N12" s="21">
        <v>150509</v>
      </c>
      <c r="O12" s="20">
        <v>132389</v>
      </c>
      <c r="P12" s="21">
        <v>124456</v>
      </c>
      <c r="Q12" s="20">
        <v>199883</v>
      </c>
      <c r="R12" s="21">
        <v>191876</v>
      </c>
      <c r="S12" s="20">
        <v>160226</v>
      </c>
      <c r="T12" s="34">
        <v>105600</v>
      </c>
      <c r="U12" s="20">
        <v>235964</v>
      </c>
      <c r="V12" s="34">
        <v>217650</v>
      </c>
      <c r="W12" s="20">
        <v>241418</v>
      </c>
      <c r="X12" s="34">
        <v>211154</v>
      </c>
      <c r="Y12" s="20">
        <v>221000</v>
      </c>
      <c r="Z12" s="22"/>
      <c r="AA12" s="20">
        <f>1272+2979</f>
        <v>4251</v>
      </c>
      <c r="AB12" s="22">
        <f>502+2870</f>
        <v>3372</v>
      </c>
      <c r="AC12" s="20">
        <v>33906</v>
      </c>
      <c r="AD12" s="22">
        <v>26179</v>
      </c>
      <c r="AE12" s="20">
        <f>64709-44750</f>
        <v>19959</v>
      </c>
      <c r="AF12" s="22">
        <f>63211-44730</f>
        <v>18481</v>
      </c>
      <c r="AG12" s="20">
        <v>14200</v>
      </c>
      <c r="AH12" s="22">
        <v>13770</v>
      </c>
      <c r="AI12" s="20">
        <v>20000</v>
      </c>
      <c r="AJ12" s="22">
        <v>19998</v>
      </c>
    </row>
    <row r="13" spans="1:39" x14ac:dyDescent="0.25">
      <c r="A13" s="18">
        <v>602</v>
      </c>
      <c r="B13" s="19" t="s">
        <v>22</v>
      </c>
      <c r="C13" s="20">
        <v>155000</v>
      </c>
      <c r="D13" s="20">
        <v>142422</v>
      </c>
      <c r="E13" s="20">
        <v>241800</v>
      </c>
      <c r="F13" s="20">
        <v>227485</v>
      </c>
      <c r="G13" s="20">
        <v>316070</v>
      </c>
      <c r="H13" s="20">
        <v>167538</v>
      </c>
      <c r="I13" s="20">
        <v>250000</v>
      </c>
      <c r="J13" s="21">
        <v>149000</v>
      </c>
      <c r="K13" s="20">
        <v>171280</v>
      </c>
      <c r="L13" s="21">
        <v>162634</v>
      </c>
      <c r="M13" s="20">
        <v>180303</v>
      </c>
      <c r="N13" s="21">
        <v>179777</v>
      </c>
      <c r="O13" s="20">
        <v>201444</v>
      </c>
      <c r="P13" s="21">
        <v>199390</v>
      </c>
      <c r="Q13" s="20">
        <v>188000</v>
      </c>
      <c r="R13" s="21">
        <v>172345</v>
      </c>
      <c r="S13" s="20">
        <v>177300</v>
      </c>
      <c r="T13" s="34">
        <v>158400</v>
      </c>
      <c r="U13" s="20">
        <v>682400</v>
      </c>
      <c r="V13" s="34">
        <v>663730</v>
      </c>
      <c r="W13" s="20">
        <v>441501</v>
      </c>
      <c r="X13" s="34">
        <v>381863</v>
      </c>
      <c r="Y13" s="20">
        <f>143858+Y16</f>
        <v>338613</v>
      </c>
      <c r="Z13" s="22">
        <f>117402+Z16</f>
        <v>268905</v>
      </c>
      <c r="AA13" s="20">
        <v>3213708</v>
      </c>
      <c r="AB13" s="22">
        <v>299628</v>
      </c>
      <c r="AC13" s="20">
        <v>263900</v>
      </c>
      <c r="AD13" s="22">
        <v>251725</v>
      </c>
      <c r="AE13" s="20">
        <f>168273+162653</f>
        <v>330926</v>
      </c>
      <c r="AF13" s="22">
        <f>156193+161169</f>
        <v>317362</v>
      </c>
      <c r="AG13" s="20">
        <v>312295</v>
      </c>
      <c r="AH13" s="22">
        <v>306660</v>
      </c>
      <c r="AI13" s="20">
        <v>310560</v>
      </c>
      <c r="AJ13" s="22">
        <v>307061</v>
      </c>
    </row>
    <row r="14" spans="1:39" x14ac:dyDescent="0.25">
      <c r="A14" s="18">
        <v>602</v>
      </c>
      <c r="B14" s="19" t="s">
        <v>23</v>
      </c>
      <c r="C14" s="20">
        <v>20000</v>
      </c>
      <c r="D14" s="20">
        <v>17332</v>
      </c>
      <c r="E14" s="20">
        <v>16800</v>
      </c>
      <c r="F14" s="20">
        <v>14876</v>
      </c>
      <c r="G14" s="20">
        <v>32000</v>
      </c>
      <c r="H14" s="20">
        <v>28871</v>
      </c>
      <c r="I14" s="20">
        <v>30000</v>
      </c>
      <c r="J14" s="21">
        <v>8600</v>
      </c>
      <c r="K14" s="20">
        <v>27460</v>
      </c>
      <c r="L14" s="21">
        <v>25830</v>
      </c>
      <c r="M14" s="20">
        <v>15227</v>
      </c>
      <c r="N14" s="21">
        <v>15209</v>
      </c>
      <c r="O14" s="20">
        <v>18000</v>
      </c>
      <c r="P14" s="21">
        <v>14633</v>
      </c>
      <c r="Q14" s="20">
        <v>47410</v>
      </c>
      <c r="R14" s="21">
        <v>44613</v>
      </c>
      <c r="S14" s="20">
        <v>89400</v>
      </c>
      <c r="T14" s="21">
        <v>89196</v>
      </c>
      <c r="U14" s="20">
        <v>194800</v>
      </c>
      <c r="V14" s="21">
        <v>190018</v>
      </c>
      <c r="W14" s="20">
        <v>93019</v>
      </c>
      <c r="X14" s="21">
        <v>92643</v>
      </c>
      <c r="Y14" s="20">
        <v>0</v>
      </c>
      <c r="Z14" s="22">
        <v>0</v>
      </c>
      <c r="AA14" s="20">
        <v>40900</v>
      </c>
      <c r="AB14" s="22">
        <v>38802</v>
      </c>
      <c r="AC14" s="20">
        <v>60000</v>
      </c>
      <c r="AD14" s="22">
        <v>59864</v>
      </c>
      <c r="AE14" s="20">
        <v>44750</v>
      </c>
      <c r="AF14" s="22">
        <v>44730</v>
      </c>
      <c r="AG14" s="20">
        <v>33085</v>
      </c>
      <c r="AH14" s="22">
        <v>33072</v>
      </c>
      <c r="AI14" s="20">
        <v>149101</v>
      </c>
      <c r="AJ14" s="22">
        <v>139335</v>
      </c>
      <c r="AL14" s="35"/>
      <c r="AM14" s="35"/>
    </row>
    <row r="15" spans="1:39" s="35" customFormat="1" x14ac:dyDescent="0.25">
      <c r="A15" s="23">
        <v>602</v>
      </c>
      <c r="B15" s="36" t="s">
        <v>81</v>
      </c>
      <c r="C15" s="25">
        <v>0</v>
      </c>
      <c r="D15" s="25">
        <v>0</v>
      </c>
      <c r="E15" s="25">
        <v>0</v>
      </c>
      <c r="F15" s="25">
        <v>0</v>
      </c>
      <c r="G15" s="37">
        <v>0</v>
      </c>
      <c r="H15" s="37"/>
      <c r="I15" s="37">
        <v>0</v>
      </c>
      <c r="J15" s="38">
        <v>0</v>
      </c>
      <c r="K15" s="37">
        <v>30800</v>
      </c>
      <c r="L15" s="39">
        <v>0</v>
      </c>
      <c r="M15" s="37">
        <v>16500</v>
      </c>
      <c r="N15" s="39">
        <v>14501</v>
      </c>
      <c r="O15" s="37">
        <v>12000</v>
      </c>
      <c r="P15" s="39">
        <v>0</v>
      </c>
      <c r="Q15" s="37">
        <v>21000</v>
      </c>
      <c r="R15" s="39">
        <v>21000</v>
      </c>
      <c r="S15" s="37">
        <v>35000</v>
      </c>
      <c r="T15" s="40">
        <v>31765</v>
      </c>
      <c r="U15" s="37">
        <v>52600</v>
      </c>
      <c r="V15" s="40">
        <v>51454</v>
      </c>
      <c r="W15" s="40">
        <v>17600</v>
      </c>
      <c r="X15" s="37">
        <v>15031</v>
      </c>
      <c r="Y15" s="37">
        <v>393598</v>
      </c>
      <c r="Z15" s="40">
        <v>389721</v>
      </c>
      <c r="AA15" s="37">
        <v>245000</v>
      </c>
      <c r="AB15" s="41">
        <v>195691</v>
      </c>
      <c r="AC15" s="37">
        <v>118824</v>
      </c>
      <c r="AD15" s="41">
        <v>100336</v>
      </c>
      <c r="AE15" s="37">
        <v>126010</v>
      </c>
      <c r="AF15" s="41">
        <v>120353</v>
      </c>
      <c r="AG15" s="37">
        <v>119576</v>
      </c>
      <c r="AH15" s="41">
        <v>118478</v>
      </c>
      <c r="AI15" s="37">
        <v>33000</v>
      </c>
      <c r="AJ15" s="41">
        <v>32880</v>
      </c>
      <c r="AL15" s="8"/>
      <c r="AM15" s="8"/>
    </row>
    <row r="16" spans="1:39" x14ac:dyDescent="0.25">
      <c r="A16" s="23">
        <v>231</v>
      </c>
      <c r="B16" s="36" t="s">
        <v>77</v>
      </c>
      <c r="C16" s="25">
        <v>35708</v>
      </c>
      <c r="D16" s="25">
        <v>34930</v>
      </c>
      <c r="E16" s="25">
        <v>85250</v>
      </c>
      <c r="F16" s="25">
        <v>160</v>
      </c>
      <c r="G16" s="25">
        <v>50548</v>
      </c>
      <c r="H16" s="25">
        <v>47744</v>
      </c>
      <c r="I16" s="25">
        <v>142772</v>
      </c>
      <c r="J16" s="27">
        <v>136335</v>
      </c>
      <c r="K16" s="25">
        <v>0</v>
      </c>
      <c r="L16" s="27">
        <v>0</v>
      </c>
      <c r="M16" s="25">
        <v>0</v>
      </c>
      <c r="N16" s="27">
        <v>0</v>
      </c>
      <c r="O16" s="25">
        <v>0</v>
      </c>
      <c r="P16" s="27">
        <v>0</v>
      </c>
      <c r="Q16" s="25">
        <v>0</v>
      </c>
      <c r="R16" s="27">
        <v>0</v>
      </c>
      <c r="S16" s="25">
        <v>133110</v>
      </c>
      <c r="T16" s="27">
        <v>121412</v>
      </c>
      <c r="U16" s="25">
        <v>189344</v>
      </c>
      <c r="V16" s="27">
        <v>179806</v>
      </c>
      <c r="W16" s="25">
        <v>26264</v>
      </c>
      <c r="X16" s="27">
        <v>7958</v>
      </c>
      <c r="Y16" s="25">
        <v>194755</v>
      </c>
      <c r="Z16" s="27">
        <v>151503</v>
      </c>
      <c r="AA16" s="25">
        <v>53326</v>
      </c>
      <c r="AB16" s="22">
        <v>53241</v>
      </c>
      <c r="AC16" s="25">
        <v>106000</v>
      </c>
      <c r="AD16" s="22">
        <v>102429</v>
      </c>
      <c r="AE16" s="25">
        <v>99105</v>
      </c>
      <c r="AF16" s="22">
        <v>83027</v>
      </c>
      <c r="AG16" s="25">
        <v>72300</v>
      </c>
      <c r="AH16" s="22">
        <v>70722</v>
      </c>
      <c r="AI16" s="25">
        <v>86745</v>
      </c>
      <c r="AJ16" s="22">
        <v>85421</v>
      </c>
    </row>
    <row r="17" spans="1:39" ht="26.25" x14ac:dyDescent="0.25">
      <c r="A17" s="23">
        <v>231</v>
      </c>
      <c r="B17" s="42" t="s">
        <v>24</v>
      </c>
      <c r="C17" s="25">
        <v>322800</v>
      </c>
      <c r="D17" s="37">
        <v>55941</v>
      </c>
      <c r="E17" s="25">
        <v>150000</v>
      </c>
      <c r="F17" s="25">
        <v>0</v>
      </c>
      <c r="G17" s="25">
        <v>140668</v>
      </c>
      <c r="H17" s="25">
        <v>108638</v>
      </c>
      <c r="I17" s="25">
        <v>50256</v>
      </c>
      <c r="J17" s="27">
        <v>2468</v>
      </c>
      <c r="K17" s="25">
        <v>266000</v>
      </c>
      <c r="L17" s="27">
        <v>379340</v>
      </c>
      <c r="M17" s="25">
        <v>250000</v>
      </c>
      <c r="N17" s="27">
        <v>308363</v>
      </c>
      <c r="O17" s="25">
        <v>317480</v>
      </c>
      <c r="P17" s="27">
        <v>598044</v>
      </c>
      <c r="Q17" s="25">
        <v>386502</v>
      </c>
      <c r="R17" s="27">
        <v>492466</v>
      </c>
      <c r="S17" s="25">
        <v>157971</v>
      </c>
      <c r="T17" s="27">
        <v>195066</v>
      </c>
      <c r="U17" s="25">
        <v>259374</v>
      </c>
      <c r="V17" s="27">
        <v>243712</v>
      </c>
      <c r="W17" s="25">
        <v>147740</v>
      </c>
      <c r="X17" s="27">
        <v>131141</v>
      </c>
      <c r="Y17" s="25">
        <v>232650</v>
      </c>
      <c r="Z17" s="27">
        <v>294891</v>
      </c>
      <c r="AA17" s="25">
        <v>197918</v>
      </c>
      <c r="AB17" s="22">
        <v>234098</v>
      </c>
      <c r="AC17" s="25">
        <v>319918</v>
      </c>
      <c r="AD17" s="22">
        <v>251418</v>
      </c>
      <c r="AE17" s="25">
        <v>125209</v>
      </c>
      <c r="AF17" s="22">
        <v>99355</v>
      </c>
      <c r="AG17" s="25">
        <v>193014</v>
      </c>
      <c r="AH17" s="22">
        <v>205516</v>
      </c>
      <c r="AI17" s="25">
        <v>197529</v>
      </c>
      <c r="AJ17" s="22">
        <v>199578</v>
      </c>
    </row>
    <row r="18" spans="1:39" x14ac:dyDescent="0.25">
      <c r="A18" s="23">
        <v>231</v>
      </c>
      <c r="B18" s="24" t="s">
        <v>25</v>
      </c>
      <c r="C18" s="25">
        <v>4000</v>
      </c>
      <c r="D18" s="37">
        <v>3705</v>
      </c>
      <c r="E18" s="25">
        <v>3000</v>
      </c>
      <c r="F18" s="25">
        <v>0</v>
      </c>
      <c r="G18" s="25">
        <v>3000</v>
      </c>
      <c r="H18" s="25">
        <v>3000</v>
      </c>
      <c r="I18" s="25">
        <v>573</v>
      </c>
      <c r="J18" s="27">
        <v>543</v>
      </c>
      <c r="K18" s="25">
        <v>0</v>
      </c>
      <c r="L18" s="27">
        <v>0</v>
      </c>
      <c r="M18" s="25">
        <v>0</v>
      </c>
      <c r="N18" s="27">
        <v>0</v>
      </c>
      <c r="O18" s="25">
        <v>58800</v>
      </c>
      <c r="P18" s="27">
        <v>58154</v>
      </c>
      <c r="Q18" s="25">
        <v>18760</v>
      </c>
      <c r="R18" s="27">
        <v>18273</v>
      </c>
      <c r="S18" s="25">
        <v>0</v>
      </c>
      <c r="T18" s="27">
        <v>0</v>
      </c>
      <c r="U18" s="25">
        <v>17320</v>
      </c>
      <c r="V18" s="27">
        <v>17320</v>
      </c>
      <c r="W18" s="25">
        <v>0</v>
      </c>
      <c r="X18" s="27">
        <v>0</v>
      </c>
      <c r="Y18" s="25">
        <v>42350</v>
      </c>
      <c r="Z18" s="27">
        <v>42350</v>
      </c>
      <c r="AA18" s="25">
        <v>1532</v>
      </c>
      <c r="AB18" s="22">
        <v>1532</v>
      </c>
      <c r="AC18" s="25">
        <v>10000</v>
      </c>
      <c r="AD18" s="22">
        <v>3949</v>
      </c>
      <c r="AE18" s="25">
        <v>14989</v>
      </c>
      <c r="AF18" s="22">
        <v>14989</v>
      </c>
      <c r="AG18" s="25">
        <v>13350</v>
      </c>
      <c r="AH18" s="22">
        <v>12093</v>
      </c>
      <c r="AI18" s="25">
        <v>6148</v>
      </c>
      <c r="AJ18" s="22">
        <v>6148</v>
      </c>
    </row>
    <row r="19" spans="1:39" x14ac:dyDescent="0.25">
      <c r="A19" s="23">
        <v>231</v>
      </c>
      <c r="B19" s="24" t="s">
        <v>26</v>
      </c>
      <c r="C19" s="25">
        <v>3000</v>
      </c>
      <c r="D19" s="37">
        <v>1144</v>
      </c>
      <c r="E19" s="25">
        <v>7000</v>
      </c>
      <c r="F19" s="25">
        <v>0</v>
      </c>
      <c r="G19" s="25">
        <v>3650</v>
      </c>
      <c r="H19" s="25">
        <v>3650</v>
      </c>
      <c r="I19" s="25">
        <v>4155</v>
      </c>
      <c r="J19" s="27">
        <v>4152</v>
      </c>
      <c r="K19" s="25">
        <v>61600</v>
      </c>
      <c r="L19" s="27">
        <v>37181</v>
      </c>
      <c r="M19" s="25">
        <v>54000</v>
      </c>
      <c r="N19" s="27">
        <v>26941</v>
      </c>
      <c r="O19" s="25">
        <v>139200</v>
      </c>
      <c r="P19" s="27">
        <v>61818</v>
      </c>
      <c r="Q19" s="25">
        <v>89800</v>
      </c>
      <c r="R19" s="27">
        <v>85670</v>
      </c>
      <c r="S19" s="25">
        <v>7000</v>
      </c>
      <c r="T19" s="27">
        <v>7000</v>
      </c>
      <c r="U19" s="25">
        <v>20332</v>
      </c>
      <c r="V19" s="27">
        <v>15923</v>
      </c>
      <c r="W19" s="25">
        <v>44269</v>
      </c>
      <c r="X19" s="27">
        <v>26256</v>
      </c>
      <c r="Y19" s="25">
        <v>72870</v>
      </c>
      <c r="Z19" s="27">
        <v>72858</v>
      </c>
      <c r="AA19" s="25">
        <v>15562</v>
      </c>
      <c r="AB19" s="22">
        <v>10165</v>
      </c>
      <c r="AC19" s="25">
        <v>2429</v>
      </c>
      <c r="AD19" s="22">
        <v>714</v>
      </c>
      <c r="AE19" s="25">
        <f>116430-AE16-AE18</f>
        <v>2336</v>
      </c>
      <c r="AF19" s="22">
        <f>99623-AF16-AF18</f>
        <v>1607</v>
      </c>
      <c r="AG19" s="25">
        <v>700</v>
      </c>
      <c r="AH19" s="22">
        <v>629</v>
      </c>
      <c r="AI19" s="25">
        <v>22516</v>
      </c>
      <c r="AJ19" s="22">
        <v>22516</v>
      </c>
    </row>
    <row r="20" spans="1:39" x14ac:dyDescent="0.25">
      <c r="A20" s="30"/>
      <c r="B20" s="31" t="s">
        <v>27</v>
      </c>
      <c r="C20" s="32">
        <f>C21+C22+C23+C24+C25+C26+C30+C31+C32</f>
        <v>2016083</v>
      </c>
      <c r="D20" s="32">
        <f t="shared" ref="D20:U20" si="2">D21+D22+D23+D24+D25+D26+D30+D31+D32</f>
        <v>2199561</v>
      </c>
      <c r="E20" s="32">
        <f t="shared" si="2"/>
        <v>2382888</v>
      </c>
      <c r="F20" s="32">
        <f t="shared" si="2"/>
        <v>1236915</v>
      </c>
      <c r="G20" s="32">
        <f t="shared" si="2"/>
        <v>2227106</v>
      </c>
      <c r="H20" s="32">
        <f t="shared" si="2"/>
        <v>2034354</v>
      </c>
      <c r="I20" s="32">
        <f t="shared" si="2"/>
        <v>1719155</v>
      </c>
      <c r="J20" s="32">
        <f t="shared" si="2"/>
        <v>1357048</v>
      </c>
      <c r="K20" s="32">
        <f t="shared" si="2"/>
        <v>2674349</v>
      </c>
      <c r="L20" s="32">
        <f t="shared" si="2"/>
        <v>2471032</v>
      </c>
      <c r="M20" s="32">
        <f t="shared" si="2"/>
        <v>2004298</v>
      </c>
      <c r="N20" s="32">
        <f t="shared" si="2"/>
        <v>1933310</v>
      </c>
      <c r="O20" s="32">
        <f t="shared" si="2"/>
        <v>1562033</v>
      </c>
      <c r="P20" s="32">
        <f t="shared" si="2"/>
        <v>1384019</v>
      </c>
      <c r="Q20" s="32">
        <f t="shared" si="2"/>
        <v>1552687</v>
      </c>
      <c r="R20" s="32">
        <f t="shared" si="2"/>
        <v>1327300</v>
      </c>
      <c r="S20" s="32">
        <f t="shared" si="2"/>
        <v>2677121</v>
      </c>
      <c r="T20" s="32">
        <f t="shared" si="2"/>
        <v>2625723</v>
      </c>
      <c r="U20" s="32">
        <f t="shared" si="2"/>
        <v>3195569</v>
      </c>
      <c r="V20" s="32">
        <f>V21+V22+V23+V24+V25+V26+V30+V31+V32</f>
        <v>3187302</v>
      </c>
      <c r="W20" s="32">
        <f>W21+W22+W23+W24+W25+W26+W30+W31+W32</f>
        <v>2769856</v>
      </c>
      <c r="X20" s="32">
        <f t="shared" ref="X20:AD20" si="3">X21+X22+X23+X24+X25+X26+X30+X31+X32</f>
        <v>2721848</v>
      </c>
      <c r="Y20" s="32">
        <f t="shared" si="3"/>
        <v>2727856</v>
      </c>
      <c r="Z20" s="32">
        <f t="shared" si="3"/>
        <v>2685975</v>
      </c>
      <c r="AA20" s="32">
        <f t="shared" si="3"/>
        <v>2753595</v>
      </c>
      <c r="AB20" s="32">
        <f t="shared" si="3"/>
        <v>2547745</v>
      </c>
      <c r="AC20" s="32">
        <f t="shared" si="3"/>
        <v>3419776</v>
      </c>
      <c r="AD20" s="32">
        <f t="shared" si="3"/>
        <v>3367330</v>
      </c>
      <c r="AE20" s="32">
        <f>AE21+AE22+AE23+AE24+AE25+AE26+AE30+AE31+AE32+AE29</f>
        <v>3644917</v>
      </c>
      <c r="AF20" s="32">
        <f t="shared" ref="AF20:AJ20" si="4">AF21+AF22+AF23+AF24+AF25+AF26+AF30+AF31+AF32+AF29</f>
        <v>3415453</v>
      </c>
      <c r="AG20" s="32">
        <f t="shared" si="4"/>
        <v>1854494</v>
      </c>
      <c r="AH20" s="32">
        <f t="shared" si="4"/>
        <v>1821384</v>
      </c>
      <c r="AI20" s="32">
        <f t="shared" si="4"/>
        <v>2176220</v>
      </c>
      <c r="AJ20" s="32">
        <f t="shared" si="4"/>
        <v>2151705</v>
      </c>
    </row>
    <row r="21" spans="1:39" x14ac:dyDescent="0.25">
      <c r="A21" s="18" t="s">
        <v>14</v>
      </c>
      <c r="B21" s="19" t="s">
        <v>15</v>
      </c>
      <c r="C21" s="20">
        <v>0</v>
      </c>
      <c r="D21" s="20">
        <v>0</v>
      </c>
      <c r="E21" s="20">
        <v>327375</v>
      </c>
      <c r="F21" s="20">
        <v>312726</v>
      </c>
      <c r="G21" s="20">
        <v>344228</v>
      </c>
      <c r="H21" s="20">
        <v>339778</v>
      </c>
      <c r="I21" s="20">
        <v>343982</v>
      </c>
      <c r="J21" s="21">
        <v>314658</v>
      </c>
      <c r="K21" s="20">
        <v>355284</v>
      </c>
      <c r="L21" s="21">
        <v>346330</v>
      </c>
      <c r="M21" s="20">
        <v>362364</v>
      </c>
      <c r="N21" s="21">
        <v>361519</v>
      </c>
      <c r="O21" s="20">
        <v>370743</v>
      </c>
      <c r="P21" s="21">
        <v>366321</v>
      </c>
      <c r="Q21" s="20">
        <v>376418</v>
      </c>
      <c r="R21" s="21">
        <v>365366</v>
      </c>
      <c r="S21" s="20">
        <v>369135</v>
      </c>
      <c r="T21" s="21">
        <v>365350</v>
      </c>
      <c r="U21" s="20">
        <v>214282</v>
      </c>
      <c r="V21" s="21">
        <v>213291</v>
      </c>
      <c r="W21" s="20">
        <v>236800</v>
      </c>
      <c r="X21" s="21">
        <v>234190</v>
      </c>
      <c r="Y21" s="20">
        <v>246430</v>
      </c>
      <c r="Z21" s="21">
        <v>241800</v>
      </c>
      <c r="AA21" s="20">
        <v>245750</v>
      </c>
      <c r="AB21" s="22">
        <v>239202</v>
      </c>
      <c r="AC21" s="20">
        <v>245000</v>
      </c>
      <c r="AD21" s="22">
        <v>241623</v>
      </c>
      <c r="AE21" s="20">
        <v>248844</v>
      </c>
      <c r="AF21" s="22">
        <v>244809</v>
      </c>
      <c r="AG21" s="20">
        <v>252753</v>
      </c>
      <c r="AH21" s="22">
        <v>252523</v>
      </c>
      <c r="AI21" s="20">
        <v>313820</v>
      </c>
      <c r="AJ21" s="22">
        <v>312804</v>
      </c>
    </row>
    <row r="22" spans="1:39" x14ac:dyDescent="0.25">
      <c r="A22" s="18">
        <v>602</v>
      </c>
      <c r="B22" s="19" t="s">
        <v>28</v>
      </c>
      <c r="C22" s="20">
        <v>0</v>
      </c>
      <c r="D22" s="20">
        <v>0</v>
      </c>
      <c r="E22" s="20">
        <v>229463</v>
      </c>
      <c r="F22" s="20">
        <v>189197</v>
      </c>
      <c r="G22" s="20">
        <v>246857</v>
      </c>
      <c r="H22" s="20">
        <v>219384</v>
      </c>
      <c r="I22" s="20">
        <v>322783</v>
      </c>
      <c r="J22" s="21">
        <v>296714</v>
      </c>
      <c r="K22" s="20">
        <v>204780</v>
      </c>
      <c r="L22" s="21">
        <v>197902</v>
      </c>
      <c r="M22" s="20">
        <v>141654</v>
      </c>
      <c r="N22" s="21">
        <v>139820</v>
      </c>
      <c r="O22" s="20">
        <v>291890</v>
      </c>
      <c r="P22" s="21">
        <v>283847</v>
      </c>
      <c r="Q22" s="20">
        <v>245231</v>
      </c>
      <c r="R22" s="21">
        <v>245099</v>
      </c>
      <c r="S22" s="20">
        <v>250000</v>
      </c>
      <c r="T22" s="21">
        <v>247450</v>
      </c>
      <c r="U22" s="20">
        <v>130000</v>
      </c>
      <c r="V22" s="21">
        <v>126564</v>
      </c>
      <c r="W22" s="20">
        <v>200000</v>
      </c>
      <c r="X22" s="21">
        <v>190000</v>
      </c>
      <c r="Y22" s="20">
        <f>512464-280000</f>
        <v>232464</v>
      </c>
      <c r="Z22" s="22">
        <f>511812-280000</f>
        <v>231812</v>
      </c>
      <c r="AA22" s="20">
        <f>446324-AA23</f>
        <v>165692</v>
      </c>
      <c r="AB22" s="22">
        <f>444026-AB23</f>
        <v>163439</v>
      </c>
      <c r="AC22" s="20">
        <v>67000</v>
      </c>
      <c r="AD22" s="22">
        <v>66809</v>
      </c>
      <c r="AE22" s="20">
        <f>494556-AE23</f>
        <v>77900</v>
      </c>
      <c r="AF22" s="22">
        <f>492274-AF23</f>
        <v>75563</v>
      </c>
      <c r="AG22" s="20">
        <v>27947</v>
      </c>
      <c r="AH22" s="22">
        <v>27858</v>
      </c>
      <c r="AI22" s="20">
        <v>41400</v>
      </c>
      <c r="AJ22" s="22">
        <v>40098</v>
      </c>
    </row>
    <row r="23" spans="1:39" x14ac:dyDescent="0.25">
      <c r="A23" s="18">
        <v>602</v>
      </c>
      <c r="B23" s="19" t="s">
        <v>29</v>
      </c>
      <c r="C23" s="20"/>
      <c r="D23" s="20"/>
      <c r="E23" s="20">
        <v>190000</v>
      </c>
      <c r="F23" s="20">
        <v>173000</v>
      </c>
      <c r="G23" s="20">
        <v>180000</v>
      </c>
      <c r="H23" s="20">
        <v>180000</v>
      </c>
      <c r="I23" s="20">
        <v>176000</v>
      </c>
      <c r="J23" s="21">
        <v>175500</v>
      </c>
      <c r="K23" s="20">
        <v>181000</v>
      </c>
      <c r="L23" s="21">
        <v>181000</v>
      </c>
      <c r="M23" s="20">
        <v>274000</v>
      </c>
      <c r="N23" s="21">
        <v>274000</v>
      </c>
      <c r="O23" s="20">
        <v>280000</v>
      </c>
      <c r="P23" s="21">
        <v>278500</v>
      </c>
      <c r="Q23" s="20">
        <v>270000</v>
      </c>
      <c r="R23" s="21">
        <v>257045</v>
      </c>
      <c r="S23" s="20">
        <v>430486</v>
      </c>
      <c r="T23" s="21">
        <v>419580</v>
      </c>
      <c r="U23" s="20">
        <v>326041</v>
      </c>
      <c r="V23" s="21">
        <v>324800</v>
      </c>
      <c r="W23" s="20">
        <v>286849</v>
      </c>
      <c r="X23" s="21">
        <v>253176</v>
      </c>
      <c r="Y23" s="20">
        <f>280000+840</f>
        <v>280840</v>
      </c>
      <c r="Z23" s="22">
        <f>280000+754</f>
        <v>280754</v>
      </c>
      <c r="AA23" s="20">
        <f>280000+632</f>
        <v>280632</v>
      </c>
      <c r="AB23" s="22">
        <f>587+280000</f>
        <v>280587</v>
      </c>
      <c r="AC23" s="20">
        <v>337000</v>
      </c>
      <c r="AD23" s="22">
        <v>336326</v>
      </c>
      <c r="AE23" s="20">
        <v>416656</v>
      </c>
      <c r="AF23" s="22">
        <v>416711</v>
      </c>
      <c r="AG23" s="20">
        <v>404883</v>
      </c>
      <c r="AH23" s="22">
        <v>398509</v>
      </c>
      <c r="AI23" s="20">
        <v>549000</v>
      </c>
      <c r="AJ23" s="22">
        <v>543053</v>
      </c>
      <c r="AL23" s="43"/>
      <c r="AM23" s="43"/>
    </row>
    <row r="24" spans="1:39" x14ac:dyDescent="0.25">
      <c r="A24" s="18">
        <v>603</v>
      </c>
      <c r="B24" s="19" t="s">
        <v>30</v>
      </c>
      <c r="C24" s="44">
        <v>515983</v>
      </c>
      <c r="D24" s="44">
        <v>508904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34">
        <v>0</v>
      </c>
      <c r="K24" s="44">
        <v>0</v>
      </c>
      <c r="L24" s="34">
        <v>0</v>
      </c>
      <c r="M24" s="44">
        <v>0</v>
      </c>
      <c r="N24" s="34">
        <v>0</v>
      </c>
      <c r="O24" s="20">
        <v>0</v>
      </c>
      <c r="P24" s="21">
        <v>0</v>
      </c>
      <c r="Q24" s="20"/>
      <c r="R24" s="21"/>
      <c r="S24" s="20">
        <v>0</v>
      </c>
      <c r="T24" s="21">
        <v>0</v>
      </c>
      <c r="U24" s="20">
        <v>0</v>
      </c>
      <c r="V24" s="21">
        <v>0</v>
      </c>
      <c r="W24" s="20">
        <v>0</v>
      </c>
      <c r="X24" s="21">
        <v>0</v>
      </c>
      <c r="Y24" s="20">
        <v>0</v>
      </c>
      <c r="Z24" s="21">
        <v>0</v>
      </c>
      <c r="AA24" s="20">
        <v>0</v>
      </c>
      <c r="AB24" s="21">
        <v>0</v>
      </c>
      <c r="AC24" s="20">
        <v>0</v>
      </c>
      <c r="AD24" s="21">
        <v>0</v>
      </c>
      <c r="AE24" s="20">
        <v>0</v>
      </c>
      <c r="AF24" s="21">
        <v>0</v>
      </c>
      <c r="AG24" s="20"/>
      <c r="AH24" s="21"/>
      <c r="AI24" s="20"/>
      <c r="AJ24" s="21"/>
      <c r="AL24" s="45"/>
      <c r="AM24" s="45"/>
    </row>
    <row r="25" spans="1:39" ht="26.25" x14ac:dyDescent="0.25">
      <c r="A25" s="46">
        <v>230</v>
      </c>
      <c r="B25" s="42" t="s">
        <v>31</v>
      </c>
      <c r="C25" s="44">
        <v>27723</v>
      </c>
      <c r="D25" s="44">
        <v>24263</v>
      </c>
      <c r="E25" s="44">
        <v>22550</v>
      </c>
      <c r="F25" s="44">
        <v>12500</v>
      </c>
      <c r="G25" s="44">
        <v>20437</v>
      </c>
      <c r="H25" s="44">
        <v>12717</v>
      </c>
      <c r="I25" s="44">
        <v>56442</v>
      </c>
      <c r="J25" s="34">
        <v>48706</v>
      </c>
      <c r="K25" s="44">
        <v>40182</v>
      </c>
      <c r="L25" s="34">
        <v>38020</v>
      </c>
      <c r="M25" s="44">
        <v>28254</v>
      </c>
      <c r="N25" s="34">
        <v>21241</v>
      </c>
      <c r="O25" s="25">
        <v>5000</v>
      </c>
      <c r="P25" s="27">
        <v>0</v>
      </c>
      <c r="Q25" s="25">
        <v>13000</v>
      </c>
      <c r="R25" s="27">
        <v>2427</v>
      </c>
      <c r="S25" s="25">
        <v>13000</v>
      </c>
      <c r="T25" s="27">
        <v>2427</v>
      </c>
      <c r="U25" s="25">
        <v>30000</v>
      </c>
      <c r="V25" s="27">
        <v>28453</v>
      </c>
      <c r="W25" s="25">
        <v>17000</v>
      </c>
      <c r="X25" s="27">
        <v>16590</v>
      </c>
      <c r="Y25" s="25">
        <v>19754</v>
      </c>
      <c r="Z25" s="27">
        <v>19722</v>
      </c>
      <c r="AA25" s="25">
        <v>35000</v>
      </c>
      <c r="AB25" s="22">
        <v>33316</v>
      </c>
      <c r="AC25" s="25">
        <v>44971</v>
      </c>
      <c r="AD25" s="22">
        <v>42649</v>
      </c>
      <c r="AE25" s="25">
        <v>20000</v>
      </c>
      <c r="AF25" s="22">
        <v>4944</v>
      </c>
      <c r="AG25" s="25">
        <v>44012</v>
      </c>
      <c r="AH25" s="22">
        <v>42935</v>
      </c>
      <c r="AI25" s="25">
        <v>62583</v>
      </c>
      <c r="AJ25" s="22">
        <v>61043</v>
      </c>
      <c r="AL25" s="45"/>
      <c r="AM25" s="45"/>
    </row>
    <row r="26" spans="1:39" s="43" customFormat="1" ht="25.5" x14ac:dyDescent="0.2">
      <c r="A26" s="47">
        <v>231</v>
      </c>
      <c r="B26" s="48" t="s">
        <v>32</v>
      </c>
      <c r="C26" s="49">
        <v>583175</v>
      </c>
      <c r="D26" s="50">
        <v>575258</v>
      </c>
      <c r="E26" s="49">
        <v>353500</v>
      </c>
      <c r="F26" s="49">
        <v>350926</v>
      </c>
      <c r="G26" s="49">
        <v>678628</v>
      </c>
      <c r="H26" s="49">
        <v>606583</v>
      </c>
      <c r="I26" s="49">
        <v>603446</v>
      </c>
      <c r="J26" s="51">
        <v>449102</v>
      </c>
      <c r="K26" s="49">
        <v>1891938</v>
      </c>
      <c r="L26" s="51">
        <v>1706615</v>
      </c>
      <c r="M26" s="49">
        <v>1074374</v>
      </c>
      <c r="N26" s="51">
        <v>1065317</v>
      </c>
      <c r="O26" s="49">
        <v>330776</v>
      </c>
      <c r="P26" s="51">
        <v>310311</v>
      </c>
      <c r="Q26" s="49">
        <v>334590</v>
      </c>
      <c r="R26" s="51">
        <v>297574</v>
      </c>
      <c r="S26" s="49">
        <v>805300</v>
      </c>
      <c r="T26" s="51">
        <v>782631</v>
      </c>
      <c r="U26" s="49">
        <v>732746</v>
      </c>
      <c r="V26" s="51">
        <v>723039</v>
      </c>
      <c r="W26" s="49">
        <v>448783</v>
      </c>
      <c r="X26" s="51">
        <v>448015</v>
      </c>
      <c r="Y26" s="49">
        <v>737672</v>
      </c>
      <c r="Z26" s="51">
        <v>730003</v>
      </c>
      <c r="AA26" s="49">
        <v>1124887</v>
      </c>
      <c r="AB26" s="52">
        <v>1040507</v>
      </c>
      <c r="AC26" s="49">
        <v>814344</v>
      </c>
      <c r="AD26" s="52">
        <v>784521</v>
      </c>
      <c r="AE26" s="49">
        <f>1896218-AE29-AE31-AE32</f>
        <v>828313</v>
      </c>
      <c r="AF26" s="49">
        <f>1688128-AF29-AF31-AF32</f>
        <v>760033</v>
      </c>
      <c r="AG26" s="49">
        <v>976642</v>
      </c>
      <c r="AH26" s="49">
        <v>952759</v>
      </c>
      <c r="AI26" s="49">
        <v>1209417</v>
      </c>
      <c r="AJ26" s="49">
        <v>1194707</v>
      </c>
      <c r="AL26" s="45"/>
      <c r="AM26" s="45"/>
    </row>
    <row r="27" spans="1:39" s="45" customFormat="1" hidden="1" outlineLevel="1" x14ac:dyDescent="0.25">
      <c r="A27" s="53"/>
      <c r="B27" s="54" t="s">
        <v>33</v>
      </c>
      <c r="C27" s="55">
        <v>0</v>
      </c>
      <c r="D27" s="56">
        <v>0</v>
      </c>
      <c r="E27" s="55">
        <v>303500</v>
      </c>
      <c r="F27" s="55">
        <v>304226</v>
      </c>
      <c r="G27" s="55">
        <v>230000</v>
      </c>
      <c r="H27" s="55">
        <v>224085</v>
      </c>
      <c r="I27" s="55">
        <v>288446</v>
      </c>
      <c r="J27" s="57">
        <v>143535</v>
      </c>
      <c r="K27" s="55">
        <v>390000</v>
      </c>
      <c r="L27" s="57">
        <v>377320</v>
      </c>
      <c r="M27" s="55">
        <v>498874</v>
      </c>
      <c r="N27" s="57">
        <v>495712</v>
      </c>
      <c r="O27" s="55">
        <v>200000</v>
      </c>
      <c r="P27" s="57">
        <v>150650</v>
      </c>
      <c r="Q27" s="55">
        <v>113500</v>
      </c>
      <c r="R27" s="57">
        <v>97500</v>
      </c>
      <c r="S27" s="55">
        <v>0</v>
      </c>
      <c r="T27" s="57">
        <v>0</v>
      </c>
      <c r="U27" s="55">
        <v>0</v>
      </c>
      <c r="V27" s="57">
        <v>0</v>
      </c>
      <c r="W27" s="55">
        <v>0</v>
      </c>
      <c r="X27" s="57">
        <v>0</v>
      </c>
      <c r="Y27" s="55">
        <v>0</v>
      </c>
      <c r="Z27" s="57">
        <v>0</v>
      </c>
      <c r="AA27" s="55"/>
      <c r="AB27" s="57"/>
      <c r="AC27" s="55"/>
      <c r="AD27" s="57"/>
      <c r="AE27" s="55"/>
      <c r="AF27" s="57"/>
      <c r="AG27" s="55"/>
      <c r="AH27" s="57"/>
      <c r="AI27" s="55"/>
      <c r="AJ27" s="57"/>
      <c r="AL27" s="8"/>
      <c r="AM27" s="8"/>
    </row>
    <row r="28" spans="1:39" s="45" customFormat="1" hidden="1" outlineLevel="1" x14ac:dyDescent="0.25">
      <c r="A28" s="53"/>
      <c r="B28" s="54" t="s">
        <v>34</v>
      </c>
      <c r="C28" s="55">
        <v>300625</v>
      </c>
      <c r="D28" s="56">
        <v>295187</v>
      </c>
      <c r="E28" s="55">
        <v>50000</v>
      </c>
      <c r="F28" s="55">
        <v>46700</v>
      </c>
      <c r="G28" s="55">
        <v>130628</v>
      </c>
      <c r="H28" s="55">
        <v>125305</v>
      </c>
      <c r="I28" s="55">
        <v>120000</v>
      </c>
      <c r="J28" s="57">
        <v>113298</v>
      </c>
      <c r="K28" s="55">
        <v>52000</v>
      </c>
      <c r="L28" s="57">
        <v>50288</v>
      </c>
      <c r="M28" s="55">
        <v>110000</v>
      </c>
      <c r="N28" s="57">
        <v>100367</v>
      </c>
      <c r="O28" s="55">
        <v>130776</v>
      </c>
      <c r="P28" s="57">
        <v>75111</v>
      </c>
      <c r="Q28" s="55">
        <v>187590</v>
      </c>
      <c r="R28" s="57">
        <v>179700</v>
      </c>
      <c r="S28" s="55">
        <v>0</v>
      </c>
      <c r="T28" s="57">
        <v>0</v>
      </c>
      <c r="U28" s="55">
        <v>0</v>
      </c>
      <c r="V28" s="57">
        <v>0</v>
      </c>
      <c r="W28" s="55">
        <v>0</v>
      </c>
      <c r="X28" s="57">
        <v>0</v>
      </c>
      <c r="Y28" s="55">
        <v>0</v>
      </c>
      <c r="Z28" s="57">
        <v>0</v>
      </c>
      <c r="AA28" s="55"/>
      <c r="AB28" s="57"/>
      <c r="AC28" s="55"/>
      <c r="AD28" s="57"/>
      <c r="AE28" s="55"/>
      <c r="AF28" s="57"/>
      <c r="AG28" s="55"/>
      <c r="AH28" s="57"/>
      <c r="AI28" s="55"/>
      <c r="AJ28" s="57"/>
      <c r="AL28" s="8"/>
      <c r="AM28" s="8"/>
    </row>
    <row r="29" spans="1:39" s="45" customFormat="1" ht="24.75" hidden="1" outlineLevel="1" x14ac:dyDescent="0.25">
      <c r="A29" s="53"/>
      <c r="B29" s="54" t="s">
        <v>83</v>
      </c>
      <c r="C29" s="55">
        <v>282550</v>
      </c>
      <c r="D29" s="56">
        <v>280071</v>
      </c>
      <c r="E29" s="55">
        <v>0</v>
      </c>
      <c r="F29" s="55">
        <v>0</v>
      </c>
      <c r="G29" s="55">
        <v>318000</v>
      </c>
      <c r="H29" s="55">
        <v>257193</v>
      </c>
      <c r="I29" s="55">
        <v>195000</v>
      </c>
      <c r="J29" s="57">
        <v>192269</v>
      </c>
      <c r="K29" s="55">
        <v>1449938</v>
      </c>
      <c r="L29" s="57">
        <v>1279007</v>
      </c>
      <c r="M29" s="55">
        <v>465500</v>
      </c>
      <c r="N29" s="57">
        <v>469238</v>
      </c>
      <c r="O29" s="55">
        <v>200000</v>
      </c>
      <c r="P29" s="57">
        <v>84550</v>
      </c>
      <c r="Q29" s="55">
        <v>33500</v>
      </c>
      <c r="R29" s="57">
        <v>20374</v>
      </c>
      <c r="S29" s="55">
        <v>0</v>
      </c>
      <c r="T29" s="57">
        <v>0</v>
      </c>
      <c r="U29" s="55">
        <v>0</v>
      </c>
      <c r="V29" s="57">
        <v>0</v>
      </c>
      <c r="W29" s="55">
        <v>0</v>
      </c>
      <c r="X29" s="57">
        <v>0</v>
      </c>
      <c r="Y29" s="55">
        <v>0</v>
      </c>
      <c r="Z29" s="57">
        <v>0</v>
      </c>
      <c r="AA29" s="55">
        <v>774279</v>
      </c>
      <c r="AB29" s="58">
        <v>744860</v>
      </c>
      <c r="AC29" s="55">
        <v>911024</v>
      </c>
      <c r="AD29" s="58">
        <v>857969</v>
      </c>
      <c r="AE29" s="55">
        <v>808054</v>
      </c>
      <c r="AF29" s="58">
        <v>673940</v>
      </c>
      <c r="AG29" s="55">
        <v>120963</v>
      </c>
      <c r="AH29" s="58">
        <v>119626</v>
      </c>
      <c r="AI29" s="55"/>
      <c r="AJ29" s="58"/>
      <c r="AL29" s="8"/>
      <c r="AM29" s="8"/>
    </row>
    <row r="30" spans="1:39" collapsed="1" x14ac:dyDescent="0.25">
      <c r="A30" s="23">
        <v>231</v>
      </c>
      <c r="B30" s="24" t="s">
        <v>35</v>
      </c>
      <c r="C30" s="25">
        <v>601900</v>
      </c>
      <c r="D30" s="26">
        <v>803834</v>
      </c>
      <c r="E30" s="25">
        <v>900000</v>
      </c>
      <c r="F30" s="25">
        <v>101895</v>
      </c>
      <c r="G30" s="25">
        <v>538016</v>
      </c>
      <c r="H30" s="25">
        <v>492740</v>
      </c>
      <c r="I30" s="25">
        <v>180000</v>
      </c>
      <c r="J30" s="27">
        <v>42139</v>
      </c>
      <c r="K30" s="25">
        <v>0</v>
      </c>
      <c r="L30" s="27">
        <v>0</v>
      </c>
      <c r="M30" s="25">
        <v>100000</v>
      </c>
      <c r="N30" s="27">
        <v>47762</v>
      </c>
      <c r="O30" s="25">
        <v>250000</v>
      </c>
      <c r="P30" s="27">
        <v>137937</v>
      </c>
      <c r="Q30" s="25">
        <v>269000</v>
      </c>
      <c r="R30" s="27">
        <v>136653</v>
      </c>
      <c r="S30" s="25">
        <v>660000</v>
      </c>
      <c r="T30" s="27">
        <v>660000</v>
      </c>
      <c r="U30" s="25">
        <v>1447000</v>
      </c>
      <c r="V30" s="27">
        <v>1518637</v>
      </c>
      <c r="W30" s="25">
        <v>1330353</v>
      </c>
      <c r="X30" s="27">
        <v>1330000</v>
      </c>
      <c r="Y30" s="25">
        <v>976122</v>
      </c>
      <c r="Z30" s="27">
        <v>947474</v>
      </c>
      <c r="AA30" s="25">
        <v>755800</v>
      </c>
      <c r="AB30" s="22">
        <v>650286</v>
      </c>
      <c r="AC30" s="25">
        <v>1615800</v>
      </c>
      <c r="AD30" s="22">
        <v>1608897</v>
      </c>
      <c r="AE30" s="25">
        <v>985299</v>
      </c>
      <c r="AF30" s="22">
        <v>985298</v>
      </c>
      <c r="AG30" s="25">
        <v>0</v>
      </c>
      <c r="AH30" s="22">
        <v>0</v>
      </c>
      <c r="AI30" s="25">
        <v>0</v>
      </c>
      <c r="AJ30" s="22">
        <v>0</v>
      </c>
    </row>
    <row r="31" spans="1:39" x14ac:dyDescent="0.25">
      <c r="A31" s="23">
        <v>231</v>
      </c>
      <c r="B31" s="24" t="s">
        <v>36</v>
      </c>
      <c r="C31" s="25">
        <v>150000</v>
      </c>
      <c r="D31" s="26">
        <v>150000</v>
      </c>
      <c r="E31" s="25">
        <v>200000</v>
      </c>
      <c r="F31" s="25">
        <v>57911</v>
      </c>
      <c r="G31" s="25">
        <v>101140</v>
      </c>
      <c r="H31" s="25">
        <v>94163</v>
      </c>
      <c r="I31" s="25">
        <v>31880</v>
      </c>
      <c r="J31" s="27">
        <v>28158</v>
      </c>
      <c r="K31" s="25">
        <v>0</v>
      </c>
      <c r="L31" s="27">
        <v>0</v>
      </c>
      <c r="M31" s="25">
        <v>0</v>
      </c>
      <c r="N31" s="27">
        <v>0</v>
      </c>
      <c r="O31" s="25">
        <v>5000</v>
      </c>
      <c r="P31" s="27">
        <v>0</v>
      </c>
      <c r="Q31" s="25">
        <v>0</v>
      </c>
      <c r="R31" s="27">
        <v>0</v>
      </c>
      <c r="S31" s="25">
        <v>2500</v>
      </c>
      <c r="T31" s="27">
        <v>2017</v>
      </c>
      <c r="U31" s="25">
        <v>2500</v>
      </c>
      <c r="V31" s="27">
        <v>2382</v>
      </c>
      <c r="W31" s="25">
        <v>2000</v>
      </c>
      <c r="X31" s="27">
        <v>1807</v>
      </c>
      <c r="Y31" s="25">
        <v>3000</v>
      </c>
      <c r="Z31" s="27">
        <v>2836</v>
      </c>
      <c r="AA31" s="25">
        <v>2834</v>
      </c>
      <c r="AB31" s="22">
        <v>2619</v>
      </c>
      <c r="AC31" s="25">
        <v>10000</v>
      </c>
      <c r="AD31" s="22">
        <v>5620</v>
      </c>
      <c r="AE31" s="25">
        <v>8927</v>
      </c>
      <c r="AF31" s="22">
        <v>5879</v>
      </c>
      <c r="AG31" s="25">
        <v>27200</v>
      </c>
      <c r="AH31" s="22">
        <v>27174</v>
      </c>
      <c r="AI31" s="25">
        <v>0</v>
      </c>
      <c r="AJ31" s="22">
        <v>0</v>
      </c>
    </row>
    <row r="32" spans="1:39" x14ac:dyDescent="0.25">
      <c r="A32" s="23">
        <v>231</v>
      </c>
      <c r="B32" s="24" t="s">
        <v>37</v>
      </c>
      <c r="C32" s="25">
        <v>137302</v>
      </c>
      <c r="D32" s="26">
        <v>137302</v>
      </c>
      <c r="E32" s="25">
        <v>160000</v>
      </c>
      <c r="F32" s="25">
        <v>38760</v>
      </c>
      <c r="G32" s="25">
        <v>117800</v>
      </c>
      <c r="H32" s="25">
        <v>88989</v>
      </c>
      <c r="I32" s="25">
        <v>4622</v>
      </c>
      <c r="J32" s="27">
        <v>2071</v>
      </c>
      <c r="K32" s="25">
        <v>1165</v>
      </c>
      <c r="L32" s="27">
        <v>1165</v>
      </c>
      <c r="M32" s="25">
        <v>23652</v>
      </c>
      <c r="N32" s="27">
        <v>23651</v>
      </c>
      <c r="O32" s="25">
        <v>28624</v>
      </c>
      <c r="P32" s="27">
        <v>7103</v>
      </c>
      <c r="Q32" s="25">
        <v>44448</v>
      </c>
      <c r="R32" s="27">
        <v>23136</v>
      </c>
      <c r="S32" s="25">
        <v>146700</v>
      </c>
      <c r="T32" s="27">
        <v>146268</v>
      </c>
      <c r="U32" s="25">
        <v>313000</v>
      </c>
      <c r="V32" s="27">
        <v>250136</v>
      </c>
      <c r="W32" s="25">
        <v>248071</v>
      </c>
      <c r="X32" s="27">
        <v>248070</v>
      </c>
      <c r="Y32" s="25">
        <v>231574</v>
      </c>
      <c r="Z32" s="27">
        <v>231574</v>
      </c>
      <c r="AA32" s="25">
        <v>143000</v>
      </c>
      <c r="AB32" s="22">
        <v>137789</v>
      </c>
      <c r="AC32" s="25">
        <v>285661</v>
      </c>
      <c r="AD32" s="22">
        <v>280885</v>
      </c>
      <c r="AE32" s="25">
        <v>250924</v>
      </c>
      <c r="AF32" s="22">
        <v>248276</v>
      </c>
      <c r="AG32" s="25">
        <v>94</v>
      </c>
      <c r="AH32" s="22">
        <v>0</v>
      </c>
      <c r="AI32" s="25">
        <v>0</v>
      </c>
      <c r="AJ32" s="22">
        <v>0</v>
      </c>
    </row>
    <row r="33" spans="1:39" ht="26.25" x14ac:dyDescent="0.25">
      <c r="A33" s="30"/>
      <c r="B33" s="59" t="s">
        <v>82</v>
      </c>
      <c r="C33" s="32">
        <f>SUM(C34:C50)</f>
        <v>1027166</v>
      </c>
      <c r="D33" s="32">
        <f t="shared" ref="D33:AD33" si="5">SUM(D34:D50)</f>
        <v>853739</v>
      </c>
      <c r="E33" s="32">
        <f t="shared" si="5"/>
        <v>1451049</v>
      </c>
      <c r="F33" s="32">
        <f t="shared" si="5"/>
        <v>948052</v>
      </c>
      <c r="G33" s="32">
        <f t="shared" si="5"/>
        <v>2267056</v>
      </c>
      <c r="H33" s="32">
        <f t="shared" si="5"/>
        <v>1855645</v>
      </c>
      <c r="I33" s="32">
        <f t="shared" si="5"/>
        <v>1693276</v>
      </c>
      <c r="J33" s="32">
        <f t="shared" si="5"/>
        <v>1651348</v>
      </c>
      <c r="K33" s="32">
        <f t="shared" si="5"/>
        <v>1634764</v>
      </c>
      <c r="L33" s="32">
        <f t="shared" si="5"/>
        <v>1550692</v>
      </c>
      <c r="M33" s="32">
        <f t="shared" si="5"/>
        <v>1691902</v>
      </c>
      <c r="N33" s="32">
        <f t="shared" si="5"/>
        <v>1622433</v>
      </c>
      <c r="O33" s="32">
        <f t="shared" si="5"/>
        <v>1881634</v>
      </c>
      <c r="P33" s="33">
        <f t="shared" si="5"/>
        <v>2019431</v>
      </c>
      <c r="Q33" s="32">
        <f t="shared" si="5"/>
        <v>1771403</v>
      </c>
      <c r="R33" s="33">
        <f t="shared" si="5"/>
        <v>1730461</v>
      </c>
      <c r="S33" s="32">
        <f t="shared" si="5"/>
        <v>2946926</v>
      </c>
      <c r="T33" s="33">
        <f t="shared" si="5"/>
        <v>2907966</v>
      </c>
      <c r="U33" s="32">
        <f t="shared" si="5"/>
        <v>4600219</v>
      </c>
      <c r="V33" s="33">
        <f>SUM(V34:V50)</f>
        <v>4482951</v>
      </c>
      <c r="W33" s="32">
        <f t="shared" si="5"/>
        <v>2525480</v>
      </c>
      <c r="X33" s="33">
        <f t="shared" si="5"/>
        <v>2413126</v>
      </c>
      <c r="Y33" s="32">
        <f t="shared" si="5"/>
        <v>3527953</v>
      </c>
      <c r="Z33" s="33">
        <f t="shared" si="5"/>
        <v>3264123</v>
      </c>
      <c r="AA33" s="32">
        <f t="shared" si="5"/>
        <v>2934298</v>
      </c>
      <c r="AB33" s="33">
        <f t="shared" si="5"/>
        <v>1241609</v>
      </c>
      <c r="AC33" s="33">
        <f t="shared" si="5"/>
        <v>3683410</v>
      </c>
      <c r="AD33" s="33">
        <f t="shared" si="5"/>
        <v>3491102</v>
      </c>
      <c r="AE33" s="33">
        <f>AE34+AE35+AE36+AE37+AE46+AE48+AE49+AE50+AE40+AE41+AE42+AE43</f>
        <v>6552126</v>
      </c>
      <c r="AF33" s="33">
        <f t="shared" ref="AF33:AJ33" si="6">AF34+AF35+AF36+AF37+AF46+AF48+AF49+AF50+AF40+AF41+AF42+AF43</f>
        <v>6429540</v>
      </c>
      <c r="AG33" s="33">
        <f t="shared" si="6"/>
        <v>8770143</v>
      </c>
      <c r="AH33" s="33">
        <f t="shared" si="6"/>
        <v>8787362</v>
      </c>
      <c r="AI33" s="33">
        <f t="shared" si="6"/>
        <v>9808554</v>
      </c>
      <c r="AJ33" s="33">
        <f t="shared" si="6"/>
        <v>7454387</v>
      </c>
      <c r="AL33" s="60"/>
      <c r="AM33" s="60"/>
    </row>
    <row r="34" spans="1:39" x14ac:dyDescent="0.25">
      <c r="A34" s="18" t="s">
        <v>14</v>
      </c>
      <c r="B34" s="19" t="s">
        <v>15</v>
      </c>
      <c r="C34" s="20">
        <v>12426</v>
      </c>
      <c r="D34" s="20">
        <v>11526</v>
      </c>
      <c r="E34" s="20">
        <v>20573</v>
      </c>
      <c r="F34" s="20">
        <v>19502</v>
      </c>
      <c r="G34" s="20">
        <v>104482</v>
      </c>
      <c r="H34" s="20">
        <v>95484</v>
      </c>
      <c r="I34" s="61">
        <v>118169</v>
      </c>
      <c r="J34" s="62">
        <v>107680</v>
      </c>
      <c r="K34" s="61">
        <v>119668</v>
      </c>
      <c r="L34" s="62">
        <v>117180</v>
      </c>
      <c r="M34" s="61">
        <v>123297</v>
      </c>
      <c r="N34" s="62">
        <v>122562</v>
      </c>
      <c r="O34" s="61">
        <v>131734</v>
      </c>
      <c r="P34" s="62">
        <v>130068</v>
      </c>
      <c r="Q34" s="61">
        <v>134100</v>
      </c>
      <c r="R34" s="62">
        <v>127957</v>
      </c>
      <c r="S34" s="61">
        <v>133850</v>
      </c>
      <c r="T34" s="62">
        <v>131520</v>
      </c>
      <c r="U34" s="61">
        <v>146665</v>
      </c>
      <c r="V34" s="62">
        <v>144389</v>
      </c>
      <c r="W34" s="61">
        <v>156437</v>
      </c>
      <c r="X34" s="62">
        <v>154538</v>
      </c>
      <c r="Y34" s="61">
        <f>144107+9134</f>
        <v>153241</v>
      </c>
      <c r="Z34" s="62">
        <f>143931+9130</f>
        <v>153061</v>
      </c>
      <c r="AA34" s="61">
        <v>194040</v>
      </c>
      <c r="AB34" s="63">
        <v>187783</v>
      </c>
      <c r="AC34" s="61">
        <v>206873</v>
      </c>
      <c r="AD34" s="63">
        <v>201615</v>
      </c>
      <c r="AE34" s="61">
        <v>224310</v>
      </c>
      <c r="AF34" s="63">
        <v>221033</v>
      </c>
      <c r="AG34" s="61">
        <v>229491</v>
      </c>
      <c r="AH34" s="63">
        <v>226758</v>
      </c>
      <c r="AI34" s="61">
        <v>318753</v>
      </c>
      <c r="AJ34" s="63">
        <v>317447</v>
      </c>
      <c r="AL34" s="60"/>
      <c r="AM34" s="60"/>
    </row>
    <row r="35" spans="1:39" x14ac:dyDescent="0.25">
      <c r="A35" s="18">
        <v>602</v>
      </c>
      <c r="B35" s="19" t="s">
        <v>21</v>
      </c>
      <c r="C35" s="20">
        <v>10160</v>
      </c>
      <c r="D35" s="20">
        <v>9877</v>
      </c>
      <c r="E35" s="20">
        <v>10850</v>
      </c>
      <c r="F35" s="20">
        <v>10426</v>
      </c>
      <c r="G35" s="20">
        <v>44303</v>
      </c>
      <c r="H35" s="20">
        <v>38478</v>
      </c>
      <c r="I35" s="61">
        <v>47500</v>
      </c>
      <c r="J35" s="62">
        <v>32735</v>
      </c>
      <c r="K35" s="61">
        <v>268806</v>
      </c>
      <c r="L35" s="62">
        <v>224042</v>
      </c>
      <c r="M35" s="61">
        <v>53080</v>
      </c>
      <c r="N35" s="62">
        <v>45761</v>
      </c>
      <c r="O35" s="61">
        <v>26300</v>
      </c>
      <c r="P35" s="62">
        <v>20016</v>
      </c>
      <c r="Q35" s="61">
        <v>116934</v>
      </c>
      <c r="R35" s="62">
        <v>110331</v>
      </c>
      <c r="S35" s="61">
        <v>201501</v>
      </c>
      <c r="T35" s="62">
        <v>194417</v>
      </c>
      <c r="U35" s="61">
        <v>215705</v>
      </c>
      <c r="V35" s="62">
        <v>215656</v>
      </c>
      <c r="W35" s="61">
        <v>94724</v>
      </c>
      <c r="X35" s="62">
        <v>93390</v>
      </c>
      <c r="Y35" s="61">
        <f>107753+212-13500</f>
        <v>94465</v>
      </c>
      <c r="Z35" s="63">
        <f>103681+212-13450</f>
        <v>90443</v>
      </c>
      <c r="AA35" s="61">
        <f>154246+518-AA40-AA42-AA43</f>
        <v>119430</v>
      </c>
      <c r="AB35" s="63">
        <f>135196+390-AB40-AB42-AB43</f>
        <v>108305</v>
      </c>
      <c r="AC35" s="61">
        <v>85359</v>
      </c>
      <c r="AD35" s="63">
        <v>72629</v>
      </c>
      <c r="AE35" s="61">
        <v>181509</v>
      </c>
      <c r="AF35" s="63">
        <v>169302</v>
      </c>
      <c r="AG35" s="61">
        <v>163522</v>
      </c>
      <c r="AH35" s="63">
        <v>162456</v>
      </c>
      <c r="AI35" s="61">
        <f>5365930-AI36-AI37-AI40-AI42-AI43</f>
        <v>192686</v>
      </c>
      <c r="AJ35" s="63">
        <f>4884522-AJ36-AJ37-AJ40-AJ42-AJ43</f>
        <v>174927</v>
      </c>
      <c r="AL35" s="60"/>
      <c r="AM35" s="60"/>
    </row>
    <row r="36" spans="1:39" s="60" customFormat="1" x14ac:dyDescent="0.25">
      <c r="A36" s="64">
        <v>606</v>
      </c>
      <c r="B36" s="65" t="s">
        <v>38</v>
      </c>
      <c r="C36" s="44">
        <v>450000</v>
      </c>
      <c r="D36" s="44">
        <v>449852</v>
      </c>
      <c r="E36" s="44">
        <v>860000</v>
      </c>
      <c r="F36" s="44">
        <v>854623</v>
      </c>
      <c r="G36" s="44">
        <v>1420120</v>
      </c>
      <c r="H36" s="44">
        <v>1349884</v>
      </c>
      <c r="I36" s="66">
        <v>1037350</v>
      </c>
      <c r="J36" s="67">
        <v>1003520</v>
      </c>
      <c r="K36" s="66">
        <v>723406</v>
      </c>
      <c r="L36" s="67">
        <v>714165</v>
      </c>
      <c r="M36" s="66">
        <v>1022146</v>
      </c>
      <c r="N36" s="67">
        <v>1014548</v>
      </c>
      <c r="O36" s="66">
        <v>1077500</v>
      </c>
      <c r="P36" s="67">
        <v>846609</v>
      </c>
      <c r="Q36" s="66">
        <v>1146331</v>
      </c>
      <c r="R36" s="67">
        <v>1144773</v>
      </c>
      <c r="S36" s="66">
        <v>1552814</v>
      </c>
      <c r="T36" s="67">
        <v>1543716</v>
      </c>
      <c r="U36" s="66">
        <v>1408500</v>
      </c>
      <c r="V36" s="67">
        <v>1405169</v>
      </c>
      <c r="W36" s="66">
        <v>202103</v>
      </c>
      <c r="X36" s="67">
        <v>201706</v>
      </c>
      <c r="Y36" s="66">
        <v>1804000</v>
      </c>
      <c r="Z36" s="63">
        <v>1659859</v>
      </c>
      <c r="AA36" s="66">
        <f>125000+710992</f>
        <v>835992</v>
      </c>
      <c r="AB36" s="63">
        <f>125000+673806</f>
        <v>798806</v>
      </c>
      <c r="AC36" s="66">
        <v>1143900</v>
      </c>
      <c r="AD36" s="63">
        <v>1143706</v>
      </c>
      <c r="AE36" s="66">
        <v>1404531</v>
      </c>
      <c r="AF36" s="63">
        <v>1403790</v>
      </c>
      <c r="AG36" s="66">
        <v>3154530</v>
      </c>
      <c r="AH36" s="63">
        <v>3097594</v>
      </c>
      <c r="AI36" s="66">
        <v>2744667</v>
      </c>
      <c r="AJ36" s="63">
        <v>2509597</v>
      </c>
      <c r="AL36" s="68"/>
      <c r="AM36" s="68"/>
    </row>
    <row r="37" spans="1:39" s="60" customFormat="1" ht="26.25" x14ac:dyDescent="0.25">
      <c r="A37" s="69"/>
      <c r="B37" s="70" t="s">
        <v>87</v>
      </c>
      <c r="C37" s="71"/>
      <c r="D37" s="71"/>
      <c r="E37" s="71"/>
      <c r="F37" s="71"/>
      <c r="G37" s="71"/>
      <c r="H37" s="71"/>
      <c r="I37" s="72"/>
      <c r="J37" s="72"/>
      <c r="K37" s="72"/>
      <c r="L37" s="72"/>
      <c r="M37" s="72"/>
      <c r="N37" s="72"/>
      <c r="O37" s="72"/>
      <c r="P37" s="72"/>
      <c r="Q37" s="72"/>
      <c r="R37" s="73"/>
      <c r="S37" s="66"/>
      <c r="T37" s="67"/>
      <c r="U37" s="66">
        <v>0</v>
      </c>
      <c r="V37" s="67">
        <v>0</v>
      </c>
      <c r="W37" s="66">
        <v>335800</v>
      </c>
      <c r="X37" s="67">
        <v>331704</v>
      </c>
      <c r="Y37" s="66">
        <v>0</v>
      </c>
      <c r="Z37" s="63">
        <v>0</v>
      </c>
      <c r="AA37" s="66">
        <v>0</v>
      </c>
      <c r="AB37" s="63">
        <v>0</v>
      </c>
      <c r="AC37" s="66">
        <v>0</v>
      </c>
      <c r="AD37" s="63">
        <v>0</v>
      </c>
      <c r="AE37" s="66">
        <v>690000</v>
      </c>
      <c r="AF37" s="63">
        <v>666845</v>
      </c>
      <c r="AG37" s="66">
        <v>1949998</v>
      </c>
      <c r="AH37" s="63">
        <v>1949991</v>
      </c>
      <c r="AI37" s="66">
        <v>2368333</v>
      </c>
      <c r="AJ37" s="63">
        <v>2145271</v>
      </c>
    </row>
    <row r="38" spans="1:39" s="60" customFormat="1" ht="26.25" x14ac:dyDescent="0.25">
      <c r="A38" s="69" t="s">
        <v>72</v>
      </c>
      <c r="B38" s="70" t="s">
        <v>91</v>
      </c>
      <c r="C38" s="71"/>
      <c r="D38" s="71"/>
      <c r="E38" s="71"/>
      <c r="F38" s="71"/>
      <c r="G38" s="71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3"/>
      <c r="S38" s="66"/>
      <c r="T38" s="67"/>
      <c r="U38" s="66">
        <v>0</v>
      </c>
      <c r="V38" s="67">
        <v>0</v>
      </c>
      <c r="W38" s="66">
        <v>202257</v>
      </c>
      <c r="X38" s="67">
        <v>201585</v>
      </c>
      <c r="Y38" s="66">
        <v>0</v>
      </c>
      <c r="Z38" s="67">
        <v>0</v>
      </c>
      <c r="AA38" s="66">
        <v>0</v>
      </c>
      <c r="AB38" s="67">
        <v>0</v>
      </c>
      <c r="AC38" s="66">
        <v>0</v>
      </c>
      <c r="AD38" s="67">
        <v>0</v>
      </c>
      <c r="AE38" s="66">
        <v>0</v>
      </c>
      <c r="AF38" s="67">
        <v>0</v>
      </c>
      <c r="AG38" s="66">
        <v>0</v>
      </c>
      <c r="AH38" s="67">
        <v>0</v>
      </c>
      <c r="AI38" s="66"/>
      <c r="AJ38" s="67"/>
    </row>
    <row r="39" spans="1:39" s="68" customFormat="1" x14ac:dyDescent="0.25">
      <c r="A39" s="74" t="s">
        <v>67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  <c r="S39" s="77">
        <v>112050</v>
      </c>
      <c r="T39" s="78">
        <v>108998</v>
      </c>
      <c r="U39" s="77">
        <v>99339</v>
      </c>
      <c r="V39" s="78">
        <v>34049</v>
      </c>
      <c r="W39" s="77">
        <v>13000</v>
      </c>
      <c r="X39" s="78">
        <v>8794</v>
      </c>
      <c r="Y39" s="77">
        <v>0</v>
      </c>
      <c r="Z39" s="78"/>
      <c r="AA39" s="77">
        <v>0</v>
      </c>
      <c r="AB39" s="78"/>
      <c r="AC39" s="77">
        <v>0</v>
      </c>
      <c r="AD39" s="78">
        <v>0</v>
      </c>
      <c r="AE39" s="77">
        <v>0</v>
      </c>
      <c r="AF39" s="78">
        <v>0</v>
      </c>
      <c r="AG39" s="77">
        <v>0</v>
      </c>
      <c r="AH39" s="78">
        <v>0</v>
      </c>
      <c r="AI39" s="77"/>
      <c r="AJ39" s="78"/>
      <c r="AL39" s="60"/>
      <c r="AM39" s="60"/>
    </row>
    <row r="40" spans="1:39" s="60" customFormat="1" x14ac:dyDescent="0.25">
      <c r="A40" s="64">
        <v>602</v>
      </c>
      <c r="B40" s="65" t="s">
        <v>76</v>
      </c>
      <c r="C40" s="44">
        <v>7000</v>
      </c>
      <c r="D40" s="44">
        <v>5896</v>
      </c>
      <c r="E40" s="44">
        <v>11000</v>
      </c>
      <c r="F40" s="44">
        <v>9803</v>
      </c>
      <c r="G40" s="44">
        <v>6950</v>
      </c>
      <c r="H40" s="44">
        <v>6500</v>
      </c>
      <c r="I40" s="66">
        <v>9500</v>
      </c>
      <c r="J40" s="67">
        <v>8300</v>
      </c>
      <c r="K40" s="66">
        <v>13000</v>
      </c>
      <c r="L40" s="67">
        <v>12937</v>
      </c>
      <c r="M40" s="66">
        <v>23000</v>
      </c>
      <c r="N40" s="67">
        <v>17629</v>
      </c>
      <c r="O40" s="66">
        <v>12500</v>
      </c>
      <c r="P40" s="67">
        <v>10418</v>
      </c>
      <c r="Q40" s="66">
        <v>15000</v>
      </c>
      <c r="R40" s="67">
        <v>15000</v>
      </c>
      <c r="S40" s="66">
        <v>20000</v>
      </c>
      <c r="T40" s="67">
        <v>13993</v>
      </c>
      <c r="U40" s="66">
        <v>21400</v>
      </c>
      <c r="V40" s="67">
        <v>18257</v>
      </c>
      <c r="W40" s="66">
        <v>25959</v>
      </c>
      <c r="X40" s="67">
        <v>17202</v>
      </c>
      <c r="Y40" s="66">
        <v>19113</v>
      </c>
      <c r="Z40" s="67">
        <v>18951</v>
      </c>
      <c r="AA40" s="66">
        <v>12334</v>
      </c>
      <c r="AB40" s="63">
        <v>5365</v>
      </c>
      <c r="AC40" s="66">
        <v>13877</v>
      </c>
      <c r="AD40" s="63">
        <v>10668</v>
      </c>
      <c r="AE40" s="66">
        <v>8000</v>
      </c>
      <c r="AF40" s="63">
        <v>3281</v>
      </c>
      <c r="AG40" s="66">
        <v>18233</v>
      </c>
      <c r="AH40" s="63">
        <v>18159</v>
      </c>
      <c r="AI40" s="66">
        <v>22280</v>
      </c>
      <c r="AJ40" s="63">
        <v>18295</v>
      </c>
    </row>
    <row r="41" spans="1:39" s="60" customFormat="1" x14ac:dyDescent="0.25">
      <c r="A41" s="64">
        <v>602</v>
      </c>
      <c r="B41" s="65" t="s">
        <v>39</v>
      </c>
      <c r="C41" s="44">
        <v>5000</v>
      </c>
      <c r="D41" s="44">
        <v>4978</v>
      </c>
      <c r="E41" s="44">
        <v>7726</v>
      </c>
      <c r="F41" s="44">
        <v>7631</v>
      </c>
      <c r="G41" s="44">
        <v>3540</v>
      </c>
      <c r="H41" s="44">
        <v>3218</v>
      </c>
      <c r="I41" s="66">
        <v>10000</v>
      </c>
      <c r="J41" s="67">
        <v>5600</v>
      </c>
      <c r="K41" s="66">
        <v>12000</v>
      </c>
      <c r="L41" s="67">
        <v>5510</v>
      </c>
      <c r="M41" s="66">
        <v>5395</v>
      </c>
      <c r="N41" s="67">
        <v>3685</v>
      </c>
      <c r="O41" s="66">
        <v>6100</v>
      </c>
      <c r="P41" s="67">
        <v>4090</v>
      </c>
      <c r="Q41" s="66">
        <v>7300</v>
      </c>
      <c r="R41" s="67">
        <v>5687</v>
      </c>
      <c r="S41" s="66">
        <v>8150</v>
      </c>
      <c r="T41" s="67">
        <v>6975</v>
      </c>
      <c r="U41" s="66">
        <v>8950</v>
      </c>
      <c r="V41" s="67">
        <v>7772</v>
      </c>
      <c r="W41" s="66">
        <v>5540</v>
      </c>
      <c r="X41" s="67">
        <v>5109</v>
      </c>
      <c r="Y41" s="66">
        <v>6654</v>
      </c>
      <c r="Z41" s="63">
        <v>4385</v>
      </c>
      <c r="AA41" s="66">
        <v>0</v>
      </c>
      <c r="AB41" s="67">
        <v>0</v>
      </c>
      <c r="AC41" s="66">
        <v>0</v>
      </c>
      <c r="AD41" s="67">
        <v>0</v>
      </c>
      <c r="AE41" s="66">
        <v>5000</v>
      </c>
      <c r="AF41" s="67">
        <v>4131</v>
      </c>
      <c r="AG41" s="66">
        <v>0</v>
      </c>
      <c r="AH41" s="67">
        <v>0</v>
      </c>
      <c r="AI41" s="66"/>
      <c r="AJ41" s="67"/>
      <c r="AL41" s="8"/>
      <c r="AM41" s="8"/>
    </row>
    <row r="42" spans="1:39" s="60" customFormat="1" x14ac:dyDescent="0.25">
      <c r="A42" s="64">
        <v>602</v>
      </c>
      <c r="B42" s="65" t="s">
        <v>40</v>
      </c>
      <c r="C42" s="44"/>
      <c r="D42" s="44"/>
      <c r="E42" s="44"/>
      <c r="F42" s="44"/>
      <c r="G42" s="44">
        <v>3000</v>
      </c>
      <c r="H42" s="44">
        <v>2897</v>
      </c>
      <c r="I42" s="66">
        <v>0</v>
      </c>
      <c r="J42" s="67">
        <v>0</v>
      </c>
      <c r="K42" s="66">
        <v>10468</v>
      </c>
      <c r="L42" s="67">
        <v>10326</v>
      </c>
      <c r="M42" s="66">
        <v>9524</v>
      </c>
      <c r="N42" s="67">
        <v>9367</v>
      </c>
      <c r="O42" s="66">
        <v>11000</v>
      </c>
      <c r="P42" s="67">
        <v>10021</v>
      </c>
      <c r="Q42" s="66">
        <v>23000</v>
      </c>
      <c r="R42" s="67">
        <v>21057</v>
      </c>
      <c r="S42" s="66">
        <v>7200</v>
      </c>
      <c r="T42" s="67">
        <v>6238</v>
      </c>
      <c r="U42" s="66">
        <v>1220</v>
      </c>
      <c r="V42" s="67">
        <v>11646</v>
      </c>
      <c r="W42" s="66">
        <v>13000</v>
      </c>
      <c r="X42" s="67">
        <v>9673</v>
      </c>
      <c r="Y42" s="66">
        <v>13500</v>
      </c>
      <c r="Z42" s="63">
        <v>13450</v>
      </c>
      <c r="AA42" s="66">
        <v>13000</v>
      </c>
      <c r="AB42" s="63">
        <v>12132</v>
      </c>
      <c r="AC42" s="66">
        <v>26847</v>
      </c>
      <c r="AD42" s="63">
        <v>25589</v>
      </c>
      <c r="AE42" s="66">
        <v>15000</v>
      </c>
      <c r="AF42" s="63">
        <v>14241</v>
      </c>
      <c r="AG42" s="66">
        <v>12870</v>
      </c>
      <c r="AH42" s="63">
        <v>12617</v>
      </c>
      <c r="AI42" s="66">
        <v>13464</v>
      </c>
      <c r="AJ42" s="63">
        <v>13029</v>
      </c>
      <c r="AL42" s="8"/>
      <c r="AM42" s="8"/>
    </row>
    <row r="43" spans="1:39" s="60" customFormat="1" x14ac:dyDescent="0.25">
      <c r="A43" s="64">
        <v>602</v>
      </c>
      <c r="B43" s="65" t="s">
        <v>41</v>
      </c>
      <c r="C43" s="44"/>
      <c r="D43" s="44"/>
      <c r="E43" s="44"/>
      <c r="F43" s="44"/>
      <c r="G43" s="44"/>
      <c r="H43" s="44"/>
      <c r="I43" s="66"/>
      <c r="J43" s="67"/>
      <c r="K43" s="66"/>
      <c r="L43" s="67"/>
      <c r="M43" s="66">
        <v>0</v>
      </c>
      <c r="N43" s="67">
        <v>0</v>
      </c>
      <c r="O43" s="66">
        <v>15500</v>
      </c>
      <c r="P43" s="67">
        <v>6002</v>
      </c>
      <c r="Q43" s="66">
        <v>16400</v>
      </c>
      <c r="R43" s="67">
        <v>14139</v>
      </c>
      <c r="S43" s="66">
        <v>20000</v>
      </c>
      <c r="T43" s="67">
        <v>17892</v>
      </c>
      <c r="U43" s="66">
        <v>27900</v>
      </c>
      <c r="V43" s="67">
        <v>26037</v>
      </c>
      <c r="W43" s="66">
        <v>20500</v>
      </c>
      <c r="X43" s="67">
        <v>20189</v>
      </c>
      <c r="Y43" s="66">
        <v>18936</v>
      </c>
      <c r="Z43" s="67">
        <v>18901</v>
      </c>
      <c r="AA43" s="66">
        <v>10000</v>
      </c>
      <c r="AB43" s="63">
        <v>9784</v>
      </c>
      <c r="AC43" s="66">
        <v>23144</v>
      </c>
      <c r="AD43" s="63">
        <v>8670</v>
      </c>
      <c r="AE43" s="66">
        <v>21000</v>
      </c>
      <c r="AF43" s="63">
        <v>20711</v>
      </c>
      <c r="AG43" s="66">
        <v>21600</v>
      </c>
      <c r="AH43" s="63">
        <v>21478</v>
      </c>
      <c r="AI43" s="66">
        <v>24500</v>
      </c>
      <c r="AJ43" s="63">
        <v>23403</v>
      </c>
      <c r="AL43" s="8"/>
      <c r="AM43" s="8"/>
    </row>
    <row r="44" spans="1:39" x14ac:dyDescent="0.25">
      <c r="A44" s="23">
        <v>230</v>
      </c>
      <c r="B44" s="79" t="s">
        <v>42</v>
      </c>
      <c r="C44" s="66">
        <v>5448</v>
      </c>
      <c r="D44" s="66">
        <v>4255</v>
      </c>
      <c r="E44" s="66">
        <v>9971</v>
      </c>
      <c r="F44" s="66"/>
      <c r="G44" s="66">
        <v>17916</v>
      </c>
      <c r="H44" s="66">
        <v>13612</v>
      </c>
      <c r="I44" s="66">
        <v>5525</v>
      </c>
      <c r="J44" s="67">
        <v>5242</v>
      </c>
      <c r="K44" s="66">
        <v>5000</v>
      </c>
      <c r="L44" s="67">
        <v>0</v>
      </c>
      <c r="M44" s="66">
        <v>0</v>
      </c>
      <c r="N44" s="67">
        <v>0</v>
      </c>
      <c r="O44" s="80">
        <v>0</v>
      </c>
      <c r="P44" s="81">
        <v>0</v>
      </c>
      <c r="Q44" s="80">
        <v>0</v>
      </c>
      <c r="R44" s="81">
        <v>0</v>
      </c>
      <c r="S44" s="80">
        <v>0</v>
      </c>
      <c r="T44" s="81">
        <v>0</v>
      </c>
      <c r="U44" s="80">
        <v>0</v>
      </c>
      <c r="V44" s="81">
        <v>0</v>
      </c>
      <c r="W44" s="80">
        <v>0</v>
      </c>
      <c r="X44" s="81">
        <v>0</v>
      </c>
      <c r="Y44" s="80">
        <v>4205</v>
      </c>
      <c r="Z44" s="81">
        <v>4205</v>
      </c>
      <c r="AA44" s="80">
        <v>1600</v>
      </c>
      <c r="AB44" s="63">
        <v>1320</v>
      </c>
      <c r="AC44" s="80">
        <v>0</v>
      </c>
      <c r="AD44" s="63">
        <v>0</v>
      </c>
      <c r="AE44" s="80">
        <v>0</v>
      </c>
      <c r="AF44" s="63">
        <v>0</v>
      </c>
      <c r="AG44" s="80">
        <v>0</v>
      </c>
      <c r="AH44" s="80">
        <v>0</v>
      </c>
      <c r="AI44" s="80">
        <v>0</v>
      </c>
      <c r="AJ44" s="80">
        <v>0</v>
      </c>
    </row>
    <row r="45" spans="1:39" x14ac:dyDescent="0.25">
      <c r="A45" s="23">
        <v>231</v>
      </c>
      <c r="B45" s="82" t="s">
        <v>43</v>
      </c>
      <c r="C45" s="66">
        <v>167532</v>
      </c>
      <c r="D45" s="66">
        <v>165592</v>
      </c>
      <c r="E45" s="66">
        <v>98329</v>
      </c>
      <c r="F45" s="66"/>
      <c r="G45" s="66">
        <v>151450</v>
      </c>
      <c r="H45" s="66">
        <v>129034</v>
      </c>
      <c r="I45" s="66">
        <v>97632</v>
      </c>
      <c r="J45" s="67">
        <v>94258</v>
      </c>
      <c r="K45" s="66">
        <v>45316</v>
      </c>
      <c r="L45" s="67">
        <v>27628</v>
      </c>
      <c r="M45" s="66">
        <v>5460</v>
      </c>
      <c r="N45" s="67">
        <v>5237</v>
      </c>
      <c r="O45" s="80">
        <v>0</v>
      </c>
      <c r="P45" s="81">
        <v>0</v>
      </c>
      <c r="Q45" s="80">
        <v>0</v>
      </c>
      <c r="R45" s="81">
        <v>0</v>
      </c>
      <c r="S45" s="80">
        <v>0</v>
      </c>
      <c r="T45" s="81">
        <v>0</v>
      </c>
      <c r="U45" s="80">
        <v>0</v>
      </c>
      <c r="V45" s="81">
        <v>0</v>
      </c>
      <c r="W45" s="80">
        <v>0</v>
      </c>
      <c r="X45" s="81">
        <v>0</v>
      </c>
      <c r="Y45" s="80">
        <v>0</v>
      </c>
      <c r="Z45" s="81">
        <v>0</v>
      </c>
      <c r="AA45" s="80">
        <v>0</v>
      </c>
      <c r="AB45" s="81">
        <v>0</v>
      </c>
      <c r="AC45" s="80">
        <v>0</v>
      </c>
      <c r="AD45" s="81">
        <v>0</v>
      </c>
      <c r="AE45" s="80">
        <v>0</v>
      </c>
      <c r="AF45" s="81">
        <v>0</v>
      </c>
      <c r="AG45" s="80">
        <v>0</v>
      </c>
      <c r="AH45" s="81">
        <v>0</v>
      </c>
      <c r="AI45" s="80">
        <v>0</v>
      </c>
      <c r="AJ45" s="81">
        <v>0</v>
      </c>
    </row>
    <row r="46" spans="1:39" x14ac:dyDescent="0.25">
      <c r="A46" s="23">
        <v>231</v>
      </c>
      <c r="B46" s="79" t="s">
        <v>78</v>
      </c>
      <c r="C46" s="66"/>
      <c r="D46" s="66"/>
      <c r="E46" s="66"/>
      <c r="F46" s="66"/>
      <c r="G46" s="66"/>
      <c r="H46" s="66"/>
      <c r="I46" s="66"/>
      <c r="J46" s="67"/>
      <c r="K46" s="66"/>
      <c r="L46" s="67"/>
      <c r="M46" s="66"/>
      <c r="N46" s="67"/>
      <c r="O46" s="80"/>
      <c r="P46" s="81"/>
      <c r="Q46" s="80"/>
      <c r="R46" s="81"/>
      <c r="S46" s="80">
        <v>18930</v>
      </c>
      <c r="T46" s="81">
        <v>16460</v>
      </c>
      <c r="U46" s="80">
        <v>0</v>
      </c>
      <c r="V46" s="81">
        <v>0</v>
      </c>
      <c r="W46" s="80">
        <v>2000</v>
      </c>
      <c r="X46" s="81">
        <v>1490</v>
      </c>
      <c r="Y46" s="80">
        <v>56655</v>
      </c>
      <c r="Z46" s="81">
        <v>47044</v>
      </c>
      <c r="AA46" s="80">
        <v>40460</v>
      </c>
      <c r="AB46" s="63">
        <v>11592</v>
      </c>
      <c r="AC46" s="80">
        <v>144511</v>
      </c>
      <c r="AD46" s="63">
        <v>137969</v>
      </c>
      <c r="AE46" s="80">
        <v>61226</v>
      </c>
      <c r="AF46" s="63">
        <v>58814</v>
      </c>
      <c r="AG46" s="80">
        <v>153741</v>
      </c>
      <c r="AH46" s="63">
        <v>152117</v>
      </c>
      <c r="AI46" s="80">
        <v>384924</v>
      </c>
      <c r="AJ46" s="63">
        <v>380103</v>
      </c>
    </row>
    <row r="47" spans="1:39" x14ac:dyDescent="0.25">
      <c r="A47" s="83">
        <v>231</v>
      </c>
      <c r="B47" s="84" t="s">
        <v>44</v>
      </c>
      <c r="C47" s="66"/>
      <c r="D47" s="66"/>
      <c r="E47" s="66"/>
      <c r="F47" s="66"/>
      <c r="G47" s="66">
        <v>0</v>
      </c>
      <c r="H47" s="66">
        <v>0</v>
      </c>
      <c r="I47" s="66">
        <v>58600</v>
      </c>
      <c r="J47" s="67">
        <v>52000</v>
      </c>
      <c r="K47" s="66">
        <v>16500</v>
      </c>
      <c r="L47" s="67">
        <v>7456</v>
      </c>
      <c r="M47" s="66">
        <v>0</v>
      </c>
      <c r="N47" s="67">
        <v>0</v>
      </c>
      <c r="O47" s="80">
        <v>0</v>
      </c>
      <c r="P47" s="81">
        <v>0</v>
      </c>
      <c r="Q47" s="80">
        <v>0</v>
      </c>
      <c r="R47" s="81">
        <v>0</v>
      </c>
      <c r="S47" s="80">
        <v>0</v>
      </c>
      <c r="T47" s="81">
        <v>0</v>
      </c>
      <c r="U47" s="80">
        <v>0</v>
      </c>
      <c r="V47" s="81">
        <v>0</v>
      </c>
      <c r="W47" s="80">
        <v>0</v>
      </c>
      <c r="X47" s="81">
        <v>0</v>
      </c>
      <c r="Y47" s="80">
        <v>0</v>
      </c>
      <c r="Z47" s="81">
        <v>0</v>
      </c>
      <c r="AA47" s="80">
        <v>0</v>
      </c>
      <c r="AB47" s="81">
        <v>0</v>
      </c>
      <c r="AC47" s="80">
        <v>0</v>
      </c>
      <c r="AD47" s="81">
        <v>0</v>
      </c>
      <c r="AE47" s="80">
        <v>0</v>
      </c>
      <c r="AF47" s="81">
        <v>0</v>
      </c>
      <c r="AG47" s="80">
        <v>0</v>
      </c>
      <c r="AH47" s="81">
        <v>0</v>
      </c>
      <c r="AI47" s="80">
        <v>0</v>
      </c>
      <c r="AJ47" s="81">
        <v>0</v>
      </c>
    </row>
    <row r="48" spans="1:39" x14ac:dyDescent="0.25">
      <c r="A48" s="23">
        <v>231</v>
      </c>
      <c r="B48" s="79" t="s">
        <v>89</v>
      </c>
      <c r="C48" s="66">
        <v>272700</v>
      </c>
      <c r="D48" s="66">
        <v>106402</v>
      </c>
      <c r="E48" s="66">
        <v>309000</v>
      </c>
      <c r="F48" s="66">
        <v>22206</v>
      </c>
      <c r="G48" s="66">
        <v>473295</v>
      </c>
      <c r="H48" s="66">
        <v>179636</v>
      </c>
      <c r="I48" s="66">
        <v>240000</v>
      </c>
      <c r="J48" s="67">
        <v>296560</v>
      </c>
      <c r="K48" s="66">
        <v>334000</v>
      </c>
      <c r="L48" s="67">
        <v>364533</v>
      </c>
      <c r="M48" s="66">
        <v>365000</v>
      </c>
      <c r="N48" s="67">
        <v>339943</v>
      </c>
      <c r="O48" s="80">
        <v>488000</v>
      </c>
      <c r="P48" s="81">
        <v>907143</v>
      </c>
      <c r="Q48" s="80">
        <v>227278</v>
      </c>
      <c r="R48" s="81">
        <v>220649</v>
      </c>
      <c r="S48" s="80">
        <v>795208</v>
      </c>
      <c r="T48" s="81">
        <v>799148</v>
      </c>
      <c r="U48" s="80">
        <v>1142750</v>
      </c>
      <c r="V48" s="81">
        <v>1119252</v>
      </c>
      <c r="W48" s="80">
        <v>816958</v>
      </c>
      <c r="X48" s="81">
        <v>750726</v>
      </c>
      <c r="Y48" s="80">
        <v>1159584</v>
      </c>
      <c r="Z48" s="81">
        <v>1057676</v>
      </c>
      <c r="AA48" s="80">
        <v>1565682</v>
      </c>
      <c r="AB48" s="63">
        <v>44252</v>
      </c>
      <c r="AC48" s="80">
        <v>1575445</v>
      </c>
      <c r="AD48" s="63">
        <v>1427885</v>
      </c>
      <c r="AE48" s="80">
        <v>3044436</v>
      </c>
      <c r="AF48" s="63">
        <v>3034006</v>
      </c>
      <c r="AG48" s="80">
        <v>2320755</v>
      </c>
      <c r="AH48" s="63">
        <v>2408391</v>
      </c>
      <c r="AI48" s="80">
        <v>3166008</v>
      </c>
      <c r="AJ48" s="63">
        <v>1412669</v>
      </c>
    </row>
    <row r="49" spans="1:36" x14ac:dyDescent="0.25">
      <c r="A49" s="23">
        <v>231</v>
      </c>
      <c r="B49" s="79" t="s">
        <v>45</v>
      </c>
      <c r="C49" s="66">
        <v>90550</v>
      </c>
      <c r="D49" s="66">
        <v>89015</v>
      </c>
      <c r="E49" s="66">
        <v>89600</v>
      </c>
      <c r="F49" s="66">
        <v>17955</v>
      </c>
      <c r="G49" s="66">
        <v>26000</v>
      </c>
      <c r="H49" s="66">
        <v>20902</v>
      </c>
      <c r="I49" s="66">
        <v>41000</v>
      </c>
      <c r="J49" s="67">
        <v>21109</v>
      </c>
      <c r="K49" s="66">
        <v>27647</v>
      </c>
      <c r="L49" s="67">
        <v>22303</v>
      </c>
      <c r="M49" s="66">
        <v>35000</v>
      </c>
      <c r="N49" s="67">
        <v>25784</v>
      </c>
      <c r="O49" s="80">
        <v>36700</v>
      </c>
      <c r="P49" s="81">
        <v>34767</v>
      </c>
      <c r="Q49" s="80">
        <v>44811</v>
      </c>
      <c r="R49" s="81">
        <v>36335</v>
      </c>
      <c r="S49" s="80">
        <v>35000</v>
      </c>
      <c r="T49" s="81">
        <v>34153</v>
      </c>
      <c r="U49" s="80">
        <v>1499410</v>
      </c>
      <c r="V49" s="81">
        <v>1482377</v>
      </c>
      <c r="W49" s="80">
        <v>597622</v>
      </c>
      <c r="X49" s="81">
        <v>595649</v>
      </c>
      <c r="Y49" s="80">
        <v>174117</v>
      </c>
      <c r="Z49" s="81">
        <v>173285</v>
      </c>
      <c r="AA49" s="80">
        <v>102818</v>
      </c>
      <c r="AB49" s="63">
        <v>48183</v>
      </c>
      <c r="AC49" s="80">
        <v>452104</v>
      </c>
      <c r="AD49" s="63">
        <v>451021</v>
      </c>
      <c r="AE49" s="80">
        <v>884410</v>
      </c>
      <c r="AF49" s="63">
        <v>820830</v>
      </c>
      <c r="AG49" s="80">
        <v>716170</v>
      </c>
      <c r="AH49" s="63">
        <v>712221</v>
      </c>
      <c r="AI49" s="80">
        <v>537073</v>
      </c>
      <c r="AJ49" s="63">
        <v>427859</v>
      </c>
    </row>
    <row r="50" spans="1:36" x14ac:dyDescent="0.25">
      <c r="A50" s="23">
        <v>231</v>
      </c>
      <c r="B50" s="79" t="s">
        <v>46</v>
      </c>
      <c r="C50" s="66">
        <v>6350</v>
      </c>
      <c r="D50" s="66">
        <v>6346</v>
      </c>
      <c r="E50" s="66">
        <v>34000</v>
      </c>
      <c r="F50" s="66">
        <v>5906</v>
      </c>
      <c r="G50" s="66">
        <v>16000</v>
      </c>
      <c r="H50" s="66">
        <v>16000</v>
      </c>
      <c r="I50" s="66">
        <v>28000</v>
      </c>
      <c r="J50" s="67">
        <v>24344</v>
      </c>
      <c r="K50" s="66">
        <v>58953</v>
      </c>
      <c r="L50" s="67">
        <v>44612</v>
      </c>
      <c r="M50" s="66">
        <v>50000</v>
      </c>
      <c r="N50" s="67">
        <v>37917</v>
      </c>
      <c r="O50" s="80">
        <v>76300</v>
      </c>
      <c r="P50" s="81">
        <v>50297</v>
      </c>
      <c r="Q50" s="80">
        <v>40249</v>
      </c>
      <c r="R50" s="81">
        <v>34533</v>
      </c>
      <c r="S50" s="80">
        <v>42223</v>
      </c>
      <c r="T50" s="81">
        <v>34456</v>
      </c>
      <c r="U50" s="80">
        <v>28380</v>
      </c>
      <c r="V50" s="81">
        <v>18347</v>
      </c>
      <c r="W50" s="80">
        <v>39580</v>
      </c>
      <c r="X50" s="81">
        <v>21371</v>
      </c>
      <c r="Y50" s="80">
        <v>23483</v>
      </c>
      <c r="Z50" s="81">
        <v>22863</v>
      </c>
      <c r="AA50" s="80">
        <v>38942</v>
      </c>
      <c r="AB50" s="63">
        <v>14087</v>
      </c>
      <c r="AC50" s="80">
        <v>11350</v>
      </c>
      <c r="AD50" s="63">
        <v>11350</v>
      </c>
      <c r="AE50" s="80">
        <v>12704</v>
      </c>
      <c r="AF50" s="63">
        <v>12556</v>
      </c>
      <c r="AG50" s="80">
        <v>29233</v>
      </c>
      <c r="AH50" s="63">
        <v>25580</v>
      </c>
      <c r="AI50" s="80">
        <v>35866</v>
      </c>
      <c r="AJ50" s="63">
        <v>31787</v>
      </c>
    </row>
    <row r="51" spans="1:36" x14ac:dyDescent="0.25">
      <c r="A51" s="30"/>
      <c r="B51" s="31" t="s">
        <v>47</v>
      </c>
      <c r="C51" s="32">
        <f>SUM(C52:C54)</f>
        <v>325775</v>
      </c>
      <c r="D51" s="32">
        <f t="shared" ref="D51:AE51" si="7">SUM(D52:D54)</f>
        <v>287155</v>
      </c>
      <c r="E51" s="32">
        <f t="shared" si="7"/>
        <v>285200</v>
      </c>
      <c r="F51" s="32">
        <f t="shared" si="7"/>
        <v>205054</v>
      </c>
      <c r="G51" s="32">
        <f t="shared" si="7"/>
        <v>280667</v>
      </c>
      <c r="H51" s="32">
        <f t="shared" si="7"/>
        <v>248164</v>
      </c>
      <c r="I51" s="32">
        <f t="shared" si="7"/>
        <v>241323</v>
      </c>
      <c r="J51" s="32">
        <f t="shared" si="7"/>
        <v>199995</v>
      </c>
      <c r="K51" s="32">
        <f t="shared" si="7"/>
        <v>232520</v>
      </c>
      <c r="L51" s="32">
        <f t="shared" si="7"/>
        <v>210298</v>
      </c>
      <c r="M51" s="32">
        <f t="shared" si="7"/>
        <v>236436</v>
      </c>
      <c r="N51" s="32">
        <f t="shared" si="7"/>
        <v>222166</v>
      </c>
      <c r="O51" s="32">
        <f t="shared" si="7"/>
        <v>214050</v>
      </c>
      <c r="P51" s="33">
        <f t="shared" si="7"/>
        <v>188305</v>
      </c>
      <c r="Q51" s="32">
        <f t="shared" si="7"/>
        <v>214055</v>
      </c>
      <c r="R51" s="33">
        <f t="shared" si="7"/>
        <v>193194</v>
      </c>
      <c r="S51" s="32">
        <f t="shared" si="7"/>
        <v>254903</v>
      </c>
      <c r="T51" s="33">
        <f t="shared" si="7"/>
        <v>241807</v>
      </c>
      <c r="U51" s="32">
        <f t="shared" si="7"/>
        <v>200555</v>
      </c>
      <c r="V51" s="33">
        <f t="shared" si="7"/>
        <v>185390</v>
      </c>
      <c r="W51" s="32">
        <f t="shared" si="7"/>
        <v>215605</v>
      </c>
      <c r="X51" s="33">
        <f t="shared" si="7"/>
        <v>206280</v>
      </c>
      <c r="Y51" s="32">
        <f t="shared" si="7"/>
        <v>219982</v>
      </c>
      <c r="Z51" s="33">
        <f t="shared" si="7"/>
        <v>201299</v>
      </c>
      <c r="AA51" s="32">
        <f t="shared" si="7"/>
        <v>432291</v>
      </c>
      <c r="AB51" s="33">
        <f t="shared" si="7"/>
        <v>396602</v>
      </c>
      <c r="AC51" s="33">
        <f t="shared" si="7"/>
        <v>451506</v>
      </c>
      <c r="AD51" s="33">
        <f t="shared" si="7"/>
        <v>426731</v>
      </c>
      <c r="AE51" s="33">
        <f t="shared" si="7"/>
        <v>588900</v>
      </c>
      <c r="AF51" s="33">
        <f>SUM(AF52:AF54)</f>
        <v>560410</v>
      </c>
      <c r="AG51" s="33">
        <f t="shared" ref="AG51:AJ51" si="8">SUM(AG52:AG54)</f>
        <v>623838</v>
      </c>
      <c r="AH51" s="33">
        <f t="shared" si="8"/>
        <v>616423</v>
      </c>
      <c r="AI51" s="33">
        <f t="shared" si="8"/>
        <v>598997</v>
      </c>
      <c r="AJ51" s="33">
        <f t="shared" si="8"/>
        <v>581337</v>
      </c>
    </row>
    <row r="52" spans="1:36" x14ac:dyDescent="0.25">
      <c r="A52" s="18" t="s">
        <v>14</v>
      </c>
      <c r="B52" s="19" t="s">
        <v>48</v>
      </c>
      <c r="C52" s="20">
        <v>146890</v>
      </c>
      <c r="D52" s="20">
        <v>132570</v>
      </c>
      <c r="E52" s="20">
        <v>165376</v>
      </c>
      <c r="F52" s="20">
        <v>151856</v>
      </c>
      <c r="G52" s="20">
        <v>166744</v>
      </c>
      <c r="H52" s="20">
        <v>154420</v>
      </c>
      <c r="I52" s="20">
        <v>178220</v>
      </c>
      <c r="J52" s="21">
        <v>151516</v>
      </c>
      <c r="K52" s="20">
        <v>170470</v>
      </c>
      <c r="L52" s="21">
        <v>153888</v>
      </c>
      <c r="M52" s="20">
        <v>162270</v>
      </c>
      <c r="N52" s="21">
        <v>153028</v>
      </c>
      <c r="O52" s="20">
        <v>167000</v>
      </c>
      <c r="P52" s="21">
        <v>151022</v>
      </c>
      <c r="Q52" s="20">
        <v>165051</v>
      </c>
      <c r="R52" s="21">
        <v>148653</v>
      </c>
      <c r="S52" s="20">
        <v>139400</v>
      </c>
      <c r="T52" s="21">
        <v>134400</v>
      </c>
      <c r="U52" s="20">
        <v>140457</v>
      </c>
      <c r="V52" s="21">
        <v>133429</v>
      </c>
      <c r="W52" s="20">
        <v>151310</v>
      </c>
      <c r="X52" s="21">
        <v>147241</v>
      </c>
      <c r="Y52" s="20">
        <v>156240</v>
      </c>
      <c r="Z52" s="21">
        <v>142389</v>
      </c>
      <c r="AA52" s="20">
        <v>313067</v>
      </c>
      <c r="AB52" s="22">
        <v>290415</v>
      </c>
      <c r="AC52" s="20">
        <v>332390</v>
      </c>
      <c r="AD52" s="22">
        <v>317472</v>
      </c>
      <c r="AE52" s="20">
        <v>366150</v>
      </c>
      <c r="AF52" s="22">
        <v>352566</v>
      </c>
      <c r="AG52" s="20">
        <v>364098</v>
      </c>
      <c r="AH52" s="22">
        <v>357927</v>
      </c>
      <c r="AI52" s="20">
        <v>465497</v>
      </c>
      <c r="AJ52" s="22">
        <v>451693</v>
      </c>
    </row>
    <row r="53" spans="1:36" x14ac:dyDescent="0.25">
      <c r="A53" s="18">
        <v>602</v>
      </c>
      <c r="B53" s="19" t="s">
        <v>73</v>
      </c>
      <c r="C53" s="20">
        <v>58385</v>
      </c>
      <c r="D53" s="20">
        <v>43472</v>
      </c>
      <c r="E53" s="20">
        <v>60674</v>
      </c>
      <c r="F53" s="20">
        <v>53198</v>
      </c>
      <c r="G53" s="20">
        <v>46545</v>
      </c>
      <c r="H53" s="20">
        <v>37120</v>
      </c>
      <c r="I53" s="20">
        <v>32580</v>
      </c>
      <c r="J53" s="21">
        <v>29945</v>
      </c>
      <c r="K53" s="20">
        <v>48650</v>
      </c>
      <c r="L53" s="21">
        <v>45729</v>
      </c>
      <c r="M53" s="20">
        <v>40462</v>
      </c>
      <c r="N53" s="21">
        <v>37672</v>
      </c>
      <c r="O53" s="20">
        <v>47050</v>
      </c>
      <c r="P53" s="21">
        <v>37283</v>
      </c>
      <c r="Q53" s="20">
        <v>49004</v>
      </c>
      <c r="R53" s="21">
        <v>44541</v>
      </c>
      <c r="S53" s="20">
        <v>67503</v>
      </c>
      <c r="T53" s="21">
        <v>63474</v>
      </c>
      <c r="U53" s="20">
        <v>60098</v>
      </c>
      <c r="V53" s="21">
        <v>51961</v>
      </c>
      <c r="W53" s="20">
        <v>54615</v>
      </c>
      <c r="X53" s="21">
        <v>50860</v>
      </c>
      <c r="Y53" s="20">
        <v>54744</v>
      </c>
      <c r="Z53" s="21">
        <v>50915</v>
      </c>
      <c r="AA53" s="20">
        <f>95700+3524</f>
        <v>99224</v>
      </c>
      <c r="AB53" s="22">
        <f>86299+3504</f>
        <v>89803</v>
      </c>
      <c r="AC53" s="20">
        <v>104616</v>
      </c>
      <c r="AD53" s="22">
        <v>96850</v>
      </c>
      <c r="AE53" s="20">
        <v>105150</v>
      </c>
      <c r="AF53" s="22">
        <v>99321</v>
      </c>
      <c r="AG53" s="20">
        <v>89740</v>
      </c>
      <c r="AH53" s="22">
        <v>88734</v>
      </c>
      <c r="AI53" s="20">
        <v>85500</v>
      </c>
      <c r="AJ53" s="22">
        <v>82129</v>
      </c>
    </row>
    <row r="54" spans="1:36" x14ac:dyDescent="0.25">
      <c r="A54" s="46">
        <v>231</v>
      </c>
      <c r="B54" s="24" t="s">
        <v>49</v>
      </c>
      <c r="C54" s="25">
        <v>120500</v>
      </c>
      <c r="D54" s="25">
        <v>111113</v>
      </c>
      <c r="E54" s="25">
        <v>59150</v>
      </c>
      <c r="F54" s="25">
        <v>0</v>
      </c>
      <c r="G54" s="25">
        <v>67378</v>
      </c>
      <c r="H54" s="25">
        <v>56624</v>
      </c>
      <c r="I54" s="25">
        <v>30523</v>
      </c>
      <c r="J54" s="27">
        <v>18534</v>
      </c>
      <c r="K54" s="25">
        <v>13400</v>
      </c>
      <c r="L54" s="27">
        <v>10681</v>
      </c>
      <c r="M54" s="25">
        <v>33704</v>
      </c>
      <c r="N54" s="27">
        <v>31466</v>
      </c>
      <c r="O54" s="25">
        <v>0</v>
      </c>
      <c r="P54" s="27">
        <v>0</v>
      </c>
      <c r="Q54" s="25">
        <v>0</v>
      </c>
      <c r="R54" s="27">
        <v>0</v>
      </c>
      <c r="S54" s="25">
        <v>48000</v>
      </c>
      <c r="T54" s="27">
        <v>43933</v>
      </c>
      <c r="U54" s="25">
        <v>0</v>
      </c>
      <c r="V54" s="27">
        <v>0</v>
      </c>
      <c r="W54" s="25">
        <v>9680</v>
      </c>
      <c r="X54" s="27">
        <v>8179</v>
      </c>
      <c r="Y54" s="25">
        <v>8998</v>
      </c>
      <c r="Z54" s="27">
        <v>7995</v>
      </c>
      <c r="AA54" s="25">
        <v>20000</v>
      </c>
      <c r="AB54" s="22">
        <v>16384</v>
      </c>
      <c r="AC54" s="25">
        <v>14500</v>
      </c>
      <c r="AD54" s="22">
        <v>12409</v>
      </c>
      <c r="AE54" s="25">
        <v>117600</v>
      </c>
      <c r="AF54" s="22">
        <v>108523</v>
      </c>
      <c r="AG54" s="25">
        <v>170000</v>
      </c>
      <c r="AH54" s="22">
        <v>169762</v>
      </c>
      <c r="AI54" s="25">
        <v>48000</v>
      </c>
      <c r="AJ54" s="22">
        <v>47515</v>
      </c>
    </row>
    <row r="55" spans="1:36" x14ac:dyDescent="0.25">
      <c r="A55" s="30"/>
      <c r="B55" s="85" t="s">
        <v>50</v>
      </c>
      <c r="C55" s="86">
        <f>SUM(C56:C57)</f>
        <v>17000</v>
      </c>
      <c r="D55" s="86">
        <f t="shared" ref="D55:AJ55" si="9">SUM(D56:D57)</f>
        <v>10575</v>
      </c>
      <c r="E55" s="86">
        <f t="shared" si="9"/>
        <v>2600</v>
      </c>
      <c r="F55" s="86">
        <f t="shared" si="9"/>
        <v>2058</v>
      </c>
      <c r="G55" s="86">
        <f t="shared" si="9"/>
        <v>13600</v>
      </c>
      <c r="H55" s="86">
        <f t="shared" si="9"/>
        <v>10745</v>
      </c>
      <c r="I55" s="86">
        <f t="shared" si="9"/>
        <v>8500</v>
      </c>
      <c r="J55" s="86">
        <f t="shared" si="9"/>
        <v>8082</v>
      </c>
      <c r="K55" s="86">
        <f t="shared" si="9"/>
        <v>9308</v>
      </c>
      <c r="L55" s="86">
        <f t="shared" si="9"/>
        <v>8622</v>
      </c>
      <c r="M55" s="86">
        <f t="shared" si="9"/>
        <v>7740</v>
      </c>
      <c r="N55" s="86">
        <f t="shared" si="9"/>
        <v>7100</v>
      </c>
      <c r="O55" s="86">
        <f t="shared" si="9"/>
        <v>19000</v>
      </c>
      <c r="P55" s="87">
        <f t="shared" si="9"/>
        <v>16832</v>
      </c>
      <c r="Q55" s="86">
        <f t="shared" si="9"/>
        <v>21000</v>
      </c>
      <c r="R55" s="87">
        <f t="shared" si="9"/>
        <v>19623</v>
      </c>
      <c r="S55" s="86">
        <f t="shared" si="9"/>
        <v>22000</v>
      </c>
      <c r="T55" s="87">
        <f t="shared" si="9"/>
        <v>6115</v>
      </c>
      <c r="U55" s="86">
        <f t="shared" si="9"/>
        <v>25000</v>
      </c>
      <c r="V55" s="87">
        <f t="shared" si="9"/>
        <v>24477</v>
      </c>
      <c r="W55" s="86">
        <f t="shared" si="9"/>
        <v>25000</v>
      </c>
      <c r="X55" s="87">
        <f t="shared" si="9"/>
        <v>24915</v>
      </c>
      <c r="Y55" s="86">
        <f t="shared" si="9"/>
        <v>16000</v>
      </c>
      <c r="Z55" s="87">
        <f t="shared" si="9"/>
        <v>14875</v>
      </c>
      <c r="AA55" s="86">
        <f t="shared" si="9"/>
        <v>18500</v>
      </c>
      <c r="AB55" s="87">
        <f t="shared" si="9"/>
        <v>13397</v>
      </c>
      <c r="AC55" s="87">
        <f t="shared" si="9"/>
        <v>12200</v>
      </c>
      <c r="AD55" s="87">
        <f t="shared" si="9"/>
        <v>12103</v>
      </c>
      <c r="AE55" s="87">
        <f t="shared" si="9"/>
        <v>19350</v>
      </c>
      <c r="AF55" s="87">
        <f t="shared" si="9"/>
        <v>9020</v>
      </c>
      <c r="AG55" s="87">
        <f t="shared" si="9"/>
        <v>18000</v>
      </c>
      <c r="AH55" s="87">
        <f t="shared" si="9"/>
        <v>17681</v>
      </c>
      <c r="AI55" s="87">
        <f t="shared" si="9"/>
        <v>24300</v>
      </c>
      <c r="AJ55" s="87">
        <f t="shared" si="9"/>
        <v>22807</v>
      </c>
    </row>
    <row r="56" spans="1:36" x14ac:dyDescent="0.25">
      <c r="A56" s="18" t="s">
        <v>14</v>
      </c>
      <c r="B56" s="19" t="s">
        <v>15</v>
      </c>
      <c r="C56" s="61">
        <v>14570</v>
      </c>
      <c r="D56" s="61">
        <v>10575</v>
      </c>
      <c r="E56" s="61">
        <v>2600</v>
      </c>
      <c r="F56" s="61">
        <v>2058</v>
      </c>
      <c r="G56" s="20"/>
      <c r="H56" s="20"/>
      <c r="I56" s="20">
        <v>0</v>
      </c>
      <c r="J56" s="21">
        <v>0</v>
      </c>
      <c r="K56" s="20">
        <v>0</v>
      </c>
      <c r="L56" s="21">
        <v>0</v>
      </c>
      <c r="M56" s="20">
        <v>0</v>
      </c>
      <c r="N56" s="21">
        <v>0</v>
      </c>
      <c r="O56" s="20">
        <v>0</v>
      </c>
      <c r="P56" s="21">
        <v>0</v>
      </c>
      <c r="Q56" s="20">
        <v>0</v>
      </c>
      <c r="R56" s="21">
        <v>0</v>
      </c>
      <c r="S56" s="20">
        <v>0</v>
      </c>
      <c r="T56" s="21">
        <v>0</v>
      </c>
      <c r="U56" s="20">
        <v>0</v>
      </c>
      <c r="V56" s="21">
        <v>0</v>
      </c>
      <c r="W56" s="20">
        <v>0</v>
      </c>
      <c r="X56" s="21">
        <v>0</v>
      </c>
      <c r="Y56" s="20"/>
      <c r="Z56" s="21"/>
      <c r="AA56" s="20"/>
      <c r="AB56" s="21"/>
      <c r="AC56" s="20"/>
      <c r="AD56" s="21"/>
      <c r="AE56" s="20"/>
      <c r="AF56" s="21"/>
      <c r="AG56" s="20">
        <v>0</v>
      </c>
      <c r="AH56" s="21">
        <v>0</v>
      </c>
      <c r="AI56" s="20">
        <v>0</v>
      </c>
      <c r="AJ56" s="21">
        <v>0</v>
      </c>
    </row>
    <row r="57" spans="1:36" x14ac:dyDescent="0.25">
      <c r="A57" s="18">
        <v>602</v>
      </c>
      <c r="B57" s="19" t="s">
        <v>21</v>
      </c>
      <c r="C57" s="61">
        <v>2430</v>
      </c>
      <c r="D57" s="61">
        <v>0</v>
      </c>
      <c r="E57" s="61"/>
      <c r="F57" s="61"/>
      <c r="G57" s="20">
        <v>13600</v>
      </c>
      <c r="H57" s="20">
        <v>10745</v>
      </c>
      <c r="I57" s="20">
        <v>8500</v>
      </c>
      <c r="J57" s="21">
        <v>8082</v>
      </c>
      <c r="K57" s="20">
        <v>9308</v>
      </c>
      <c r="L57" s="21">
        <v>8622</v>
      </c>
      <c r="M57" s="20">
        <v>7740</v>
      </c>
      <c r="N57" s="21">
        <v>7100</v>
      </c>
      <c r="O57" s="20">
        <v>19000</v>
      </c>
      <c r="P57" s="21">
        <v>16832</v>
      </c>
      <c r="Q57" s="88">
        <v>21000</v>
      </c>
      <c r="R57" s="89">
        <v>19623</v>
      </c>
      <c r="S57" s="88">
        <v>22000</v>
      </c>
      <c r="T57" s="89">
        <v>6115</v>
      </c>
      <c r="U57" s="88">
        <v>25000</v>
      </c>
      <c r="V57" s="89">
        <v>24477</v>
      </c>
      <c r="W57" s="88">
        <v>25000</v>
      </c>
      <c r="X57" s="89">
        <v>24915</v>
      </c>
      <c r="Y57" s="88">
        <v>16000</v>
      </c>
      <c r="Z57" s="88">
        <v>14875</v>
      </c>
      <c r="AA57" s="88">
        <v>18500</v>
      </c>
      <c r="AB57" s="90">
        <v>13397</v>
      </c>
      <c r="AC57" s="88">
        <v>12200</v>
      </c>
      <c r="AD57" s="90">
        <v>12103</v>
      </c>
      <c r="AE57" s="88">
        <v>19350</v>
      </c>
      <c r="AF57" s="90">
        <v>9020</v>
      </c>
      <c r="AG57" s="88">
        <v>18000</v>
      </c>
      <c r="AH57" s="90">
        <v>17681</v>
      </c>
      <c r="AI57" s="88">
        <v>24300</v>
      </c>
      <c r="AJ57" s="90">
        <v>22807</v>
      </c>
    </row>
    <row r="58" spans="1:36" ht="15.75" thickBot="1" x14ac:dyDescent="0.3">
      <c r="A58" s="91">
        <v>231</v>
      </c>
      <c r="B58" s="92" t="s">
        <v>64</v>
      </c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5"/>
      <c r="Q58" s="94"/>
      <c r="R58" s="95"/>
      <c r="S58" s="94">
        <v>4000</v>
      </c>
      <c r="T58" s="94">
        <v>3600</v>
      </c>
      <c r="U58" s="88"/>
      <c r="V58" s="88"/>
      <c r="W58" s="88">
        <v>0</v>
      </c>
      <c r="X58" s="88">
        <v>0</v>
      </c>
      <c r="Y58" s="88"/>
      <c r="Z58" s="88"/>
      <c r="AA58" s="88"/>
      <c r="AB58" s="88"/>
      <c r="AC58" s="88"/>
      <c r="AD58" s="88"/>
      <c r="AE58" s="88"/>
      <c r="AF58" s="88"/>
      <c r="AG58" s="88">
        <v>0</v>
      </c>
      <c r="AH58" s="88">
        <v>0</v>
      </c>
      <c r="AI58" s="88">
        <v>0</v>
      </c>
      <c r="AJ58" s="88">
        <v>0</v>
      </c>
    </row>
    <row r="59" spans="1:36" ht="16.5" thickBot="1" x14ac:dyDescent="0.3">
      <c r="A59" s="96"/>
      <c r="B59" s="97" t="s">
        <v>51</v>
      </c>
      <c r="C59" s="98">
        <f>C5+C10+C20+C33+C51+C55</f>
        <v>5002235</v>
      </c>
      <c r="D59" s="98">
        <f t="shared" ref="D59:V59" si="10">D5+D10+D20+D33+D51+D55</f>
        <v>4622001</v>
      </c>
      <c r="E59" s="98">
        <f t="shared" si="10"/>
        <v>5807476</v>
      </c>
      <c r="F59" s="98">
        <f t="shared" si="10"/>
        <v>3765343</v>
      </c>
      <c r="G59" s="98">
        <f t="shared" si="10"/>
        <v>6626529</v>
      </c>
      <c r="H59" s="98">
        <f t="shared" si="10"/>
        <v>5746113</v>
      </c>
      <c r="I59" s="98">
        <f t="shared" si="10"/>
        <v>5424879</v>
      </c>
      <c r="J59" s="98">
        <f t="shared" si="10"/>
        <v>4822015</v>
      </c>
      <c r="K59" s="98">
        <f t="shared" si="10"/>
        <v>6418301</v>
      </c>
      <c r="L59" s="98">
        <f t="shared" si="10"/>
        <v>6075329</v>
      </c>
      <c r="M59" s="98">
        <f>M5+M10+M20+M33+M51+M55</f>
        <v>5943866</v>
      </c>
      <c r="N59" s="98">
        <f t="shared" si="10"/>
        <v>5779965</v>
      </c>
      <c r="O59" s="98">
        <f>O5+O10+O20+O33+O51+O55</f>
        <v>5684158</v>
      </c>
      <c r="P59" s="99">
        <f t="shared" si="10"/>
        <v>5744182</v>
      </c>
      <c r="Q59" s="100">
        <f t="shared" si="10"/>
        <v>5672920</v>
      </c>
      <c r="R59" s="101">
        <f t="shared" si="10"/>
        <v>5390142</v>
      </c>
      <c r="S59" s="100">
        <f t="shared" si="10"/>
        <v>7730515</v>
      </c>
      <c r="T59" s="101">
        <f t="shared" si="10"/>
        <v>7528751</v>
      </c>
      <c r="U59" s="100">
        <f t="shared" si="10"/>
        <v>10711388</v>
      </c>
      <c r="V59" s="101">
        <f t="shared" si="10"/>
        <v>10476975</v>
      </c>
      <c r="W59" s="100">
        <f>W5+W10+W20+W33+W51+W55+W66+W74</f>
        <v>8027202</v>
      </c>
      <c r="X59" s="100">
        <f t="shared" ref="X59" si="11">X5+X10+X20+X33+X51+X55+X66+X74</f>
        <v>7639967</v>
      </c>
      <c r="Y59" s="100">
        <f>Y5+Y10+Y20+Y33+Y51+Y55+Y66+Y74</f>
        <v>9440692</v>
      </c>
      <c r="Z59" s="101">
        <f t="shared" ref="Z59:AB59" si="12">Z5+Z10+Z20+Z33+Z51+Z55</f>
        <v>8393705</v>
      </c>
      <c r="AA59" s="100">
        <f>AA5+AA10+AA20+AA33+AA51+AA55+AA66+AA74</f>
        <v>11217727</v>
      </c>
      <c r="AB59" s="101">
        <f t="shared" si="12"/>
        <v>5870218</v>
      </c>
      <c r="AC59" s="101">
        <f>AC5+AC10+AC20+AC33+AC51+AC55+AC66</f>
        <v>9622537</v>
      </c>
      <c r="AD59" s="101">
        <f t="shared" ref="AD59:AJ59" si="13">AD5+AD10+AD20+AD33+AD51+AD55+AD66</f>
        <v>9181025</v>
      </c>
      <c r="AE59" s="101">
        <f t="shared" si="13"/>
        <v>13441191</v>
      </c>
      <c r="AF59" s="101">
        <f t="shared" si="13"/>
        <v>12896643</v>
      </c>
      <c r="AG59" s="101">
        <f t="shared" si="13"/>
        <v>13600154</v>
      </c>
      <c r="AH59" s="101">
        <f t="shared" si="13"/>
        <v>13574137</v>
      </c>
      <c r="AI59" s="101">
        <f>AI5+AI10+AI20+AI33+AI51+AI55+AI66</f>
        <v>15435878</v>
      </c>
      <c r="AJ59" s="101">
        <f t="shared" si="13"/>
        <v>12995778</v>
      </c>
    </row>
    <row r="60" spans="1:36" x14ac:dyDescent="0.25">
      <c r="A60" s="102"/>
      <c r="B60" s="103" t="s">
        <v>52</v>
      </c>
      <c r="C60" s="104">
        <f>C59-C61-C62-C63</f>
        <v>3413633</v>
      </c>
      <c r="D60" s="104">
        <f t="shared" ref="D60:P60" si="14">D59-D61-D62-D63</f>
        <v>3268312</v>
      </c>
      <c r="E60" s="104">
        <f t="shared" si="14"/>
        <v>3954876</v>
      </c>
      <c r="F60" s="104">
        <f t="shared" si="14"/>
        <v>3520710</v>
      </c>
      <c r="G60" s="104">
        <f t="shared" si="14"/>
        <v>5206960</v>
      </c>
      <c r="H60" s="104">
        <f t="shared" si="14"/>
        <v>4738395</v>
      </c>
      <c r="I60" s="104">
        <f t="shared" si="14"/>
        <v>4844393</v>
      </c>
      <c r="J60" s="104">
        <f t="shared" si="14"/>
        <v>4400471</v>
      </c>
      <c r="K60" s="104">
        <f t="shared" si="14"/>
        <v>5668936</v>
      </c>
      <c r="L60" s="104">
        <f t="shared" si="14"/>
        <v>5226195</v>
      </c>
      <c r="M60" s="104">
        <f>M59-M61-M62-M63</f>
        <v>5066214</v>
      </c>
      <c r="N60" s="104">
        <f t="shared" si="14"/>
        <v>4969604</v>
      </c>
      <c r="O60" s="104">
        <f>O59-O61-O62-O63</f>
        <v>4284054</v>
      </c>
      <c r="P60" s="105">
        <f t="shared" si="14"/>
        <v>3888919</v>
      </c>
      <c r="Q60" s="106">
        <f>Q59-Q61-Q62-Q63</f>
        <v>3652436</v>
      </c>
      <c r="R60" s="105">
        <f t="shared" ref="R60:AB60" si="15">R59-R61-R62-R63</f>
        <v>3445367</v>
      </c>
      <c r="S60" s="106">
        <f>S59-S61-S62-S63</f>
        <v>5489777</v>
      </c>
      <c r="T60" s="105">
        <f t="shared" si="15"/>
        <v>5257685</v>
      </c>
      <c r="U60" s="106">
        <f t="shared" si="15"/>
        <v>5703902</v>
      </c>
      <c r="V60" s="105">
        <f t="shared" si="15"/>
        <v>5532093</v>
      </c>
      <c r="W60" s="106">
        <f>W59-W61-W62-W63</f>
        <v>4800609</v>
      </c>
      <c r="X60" s="105">
        <f t="shared" si="15"/>
        <v>4534947</v>
      </c>
      <c r="Y60" s="106">
        <f t="shared" si="15"/>
        <v>6453792</v>
      </c>
      <c r="Z60" s="105">
        <f t="shared" si="15"/>
        <v>5484661</v>
      </c>
      <c r="AA60" s="106">
        <f t="shared" si="15"/>
        <v>8211039</v>
      </c>
      <c r="AB60" s="105">
        <f t="shared" si="15"/>
        <v>4660499</v>
      </c>
      <c r="AC60" s="105">
        <f>AC59-AC61-AC62-AC63</f>
        <v>5204899</v>
      </c>
      <c r="AD60" s="105">
        <f t="shared" ref="AD60:AH60" si="16">AD59-AD61-AD62-AD63</f>
        <v>5041937</v>
      </c>
      <c r="AE60" s="105">
        <f t="shared" si="16"/>
        <v>7892957</v>
      </c>
      <c r="AF60" s="105">
        <f t="shared" si="16"/>
        <v>7456103</v>
      </c>
      <c r="AG60" s="105">
        <f t="shared" si="16"/>
        <v>10163588</v>
      </c>
      <c r="AH60" s="105">
        <f t="shared" si="16"/>
        <v>10049129</v>
      </c>
      <c r="AI60" s="105">
        <f>AI59-AI61-AI62-AI63</f>
        <v>11408315</v>
      </c>
      <c r="AJ60" s="105">
        <f t="shared" ref="AJ60" si="17">AJ59-AJ61-AJ62-AJ63</f>
        <v>10845172</v>
      </c>
    </row>
    <row r="61" spans="1:36" x14ac:dyDescent="0.25">
      <c r="A61" s="107"/>
      <c r="B61" s="108" t="s">
        <v>53</v>
      </c>
      <c r="C61" s="109">
        <f t="shared" ref="C61:P62" si="18">C18+C31+C49</f>
        <v>244550</v>
      </c>
      <c r="D61" s="109">
        <f t="shared" si="18"/>
        <v>242720</v>
      </c>
      <c r="E61" s="109">
        <f t="shared" si="18"/>
        <v>292600</v>
      </c>
      <c r="F61" s="109">
        <f t="shared" si="18"/>
        <v>75866</v>
      </c>
      <c r="G61" s="109">
        <f t="shared" si="18"/>
        <v>130140</v>
      </c>
      <c r="H61" s="109">
        <f t="shared" si="18"/>
        <v>118065</v>
      </c>
      <c r="I61" s="109">
        <f t="shared" si="18"/>
        <v>73453</v>
      </c>
      <c r="J61" s="109">
        <f t="shared" si="18"/>
        <v>49810</v>
      </c>
      <c r="K61" s="109">
        <f t="shared" si="18"/>
        <v>27647</v>
      </c>
      <c r="L61" s="109">
        <f t="shared" si="18"/>
        <v>22303</v>
      </c>
      <c r="M61" s="109">
        <f t="shared" si="18"/>
        <v>35000</v>
      </c>
      <c r="N61" s="109">
        <f t="shared" si="18"/>
        <v>25784</v>
      </c>
      <c r="O61" s="109">
        <f t="shared" si="18"/>
        <v>100500</v>
      </c>
      <c r="P61" s="110">
        <f t="shared" si="18"/>
        <v>92921</v>
      </c>
      <c r="Q61" s="111">
        <f t="shared" ref="Q61:AB62" si="19">Q18+Q31+Q49+Q71</f>
        <v>147082</v>
      </c>
      <c r="R61" s="110">
        <f t="shared" si="19"/>
        <v>135543</v>
      </c>
      <c r="S61" s="111">
        <f t="shared" si="19"/>
        <v>53234</v>
      </c>
      <c r="T61" s="110">
        <f t="shared" si="19"/>
        <v>51904</v>
      </c>
      <c r="U61" s="111">
        <f t="shared" si="19"/>
        <v>1535730</v>
      </c>
      <c r="V61" s="110">
        <f t="shared" si="19"/>
        <v>1518574</v>
      </c>
      <c r="W61" s="111">
        <f t="shared" si="19"/>
        <v>599622</v>
      </c>
      <c r="X61" s="110">
        <f t="shared" si="19"/>
        <v>597456</v>
      </c>
      <c r="Y61" s="111">
        <f t="shared" si="19"/>
        <v>219467</v>
      </c>
      <c r="Z61" s="110">
        <f t="shared" si="19"/>
        <v>218471</v>
      </c>
      <c r="AA61" s="111">
        <f t="shared" si="19"/>
        <v>107184</v>
      </c>
      <c r="AB61" s="110">
        <f t="shared" si="19"/>
        <v>52334</v>
      </c>
      <c r="AC61" s="110">
        <f>AC18+AC31+AC49+AC71</f>
        <v>472104</v>
      </c>
      <c r="AD61" s="110">
        <f t="shared" ref="AD61:AH62" si="20">AD18+AD31+AD49+AD71</f>
        <v>460590</v>
      </c>
      <c r="AE61" s="110">
        <f t="shared" si="20"/>
        <v>908326</v>
      </c>
      <c r="AF61" s="110">
        <f t="shared" si="20"/>
        <v>841698</v>
      </c>
      <c r="AG61" s="110">
        <f t="shared" si="20"/>
        <v>756720</v>
      </c>
      <c r="AH61" s="110">
        <f t="shared" si="20"/>
        <v>751488</v>
      </c>
      <c r="AI61" s="110">
        <f>AI18+AI31+AI49+AI71</f>
        <v>543221</v>
      </c>
      <c r="AJ61" s="110">
        <f t="shared" ref="AJ61:AJ62" si="21">AJ18+AJ31+AJ49+AJ71</f>
        <v>434007</v>
      </c>
    </row>
    <row r="62" spans="1:36" x14ac:dyDescent="0.25">
      <c r="A62" s="107"/>
      <c r="B62" s="108" t="s">
        <v>54</v>
      </c>
      <c r="C62" s="109">
        <f t="shared" si="18"/>
        <v>146652</v>
      </c>
      <c r="D62" s="109">
        <f t="shared" si="18"/>
        <v>144792</v>
      </c>
      <c r="E62" s="109">
        <f t="shared" si="18"/>
        <v>201000</v>
      </c>
      <c r="F62" s="109">
        <f t="shared" si="18"/>
        <v>44666</v>
      </c>
      <c r="G62" s="109">
        <f t="shared" si="18"/>
        <v>137450</v>
      </c>
      <c r="H62" s="109">
        <f t="shared" si="18"/>
        <v>108639</v>
      </c>
      <c r="I62" s="109">
        <f t="shared" si="18"/>
        <v>36777</v>
      </c>
      <c r="J62" s="109">
        <f t="shared" si="18"/>
        <v>30567</v>
      </c>
      <c r="K62" s="109">
        <f t="shared" si="18"/>
        <v>121718</v>
      </c>
      <c r="L62" s="109">
        <f t="shared" si="18"/>
        <v>82958</v>
      </c>
      <c r="M62" s="109">
        <f t="shared" si="18"/>
        <v>127652</v>
      </c>
      <c r="N62" s="109">
        <f t="shared" si="18"/>
        <v>88509</v>
      </c>
      <c r="O62" s="109">
        <f t="shared" si="18"/>
        <v>244124</v>
      </c>
      <c r="P62" s="110">
        <f t="shared" si="18"/>
        <v>119218</v>
      </c>
      <c r="Q62" s="111">
        <f t="shared" si="19"/>
        <v>318297</v>
      </c>
      <c r="R62" s="110">
        <f t="shared" si="19"/>
        <v>287139</v>
      </c>
      <c r="S62" s="111">
        <f t="shared" si="19"/>
        <v>215325</v>
      </c>
      <c r="T62" s="110">
        <f t="shared" si="19"/>
        <v>207117</v>
      </c>
      <c r="U62" s="111">
        <f t="shared" si="19"/>
        <v>422632</v>
      </c>
      <c r="V62" s="110">
        <f t="shared" si="19"/>
        <v>345109</v>
      </c>
      <c r="W62" s="111">
        <f t="shared" si="19"/>
        <v>331920</v>
      </c>
      <c r="X62" s="110">
        <f t="shared" si="19"/>
        <v>295697</v>
      </c>
      <c r="Y62" s="111">
        <f t="shared" si="19"/>
        <v>327927</v>
      </c>
      <c r="Z62" s="110">
        <f t="shared" si="19"/>
        <v>327295</v>
      </c>
      <c r="AA62" s="111">
        <f t="shared" si="19"/>
        <v>207504</v>
      </c>
      <c r="AB62" s="110">
        <f t="shared" si="19"/>
        <v>162041</v>
      </c>
      <c r="AC62" s="110">
        <f>AC19+AC32+AC50+AC72</f>
        <v>299440</v>
      </c>
      <c r="AD62" s="110">
        <f t="shared" si="20"/>
        <v>292949</v>
      </c>
      <c r="AE62" s="110">
        <f t="shared" si="20"/>
        <v>266593</v>
      </c>
      <c r="AF62" s="110">
        <f t="shared" si="20"/>
        <v>263039</v>
      </c>
      <c r="AG62" s="110">
        <f t="shared" si="20"/>
        <v>30027</v>
      </c>
      <c r="AH62" s="110">
        <f t="shared" si="20"/>
        <v>26209</v>
      </c>
      <c r="AI62" s="110">
        <f>AI19+AI32+AI50+AI72</f>
        <v>58382</v>
      </c>
      <c r="AJ62" s="110">
        <f t="shared" si="21"/>
        <v>54303</v>
      </c>
    </row>
    <row r="63" spans="1:36" ht="15.75" thickBot="1" x14ac:dyDescent="0.3">
      <c r="A63" s="112"/>
      <c r="B63" s="113" t="s">
        <v>55</v>
      </c>
      <c r="C63" s="114">
        <f>C17+C30+C48</f>
        <v>1197400</v>
      </c>
      <c r="D63" s="114">
        <f t="shared" ref="D63:P63" si="22">D17+D30+D48</f>
        <v>966177</v>
      </c>
      <c r="E63" s="114">
        <f t="shared" si="22"/>
        <v>1359000</v>
      </c>
      <c r="F63" s="114">
        <f t="shared" si="22"/>
        <v>124101</v>
      </c>
      <c r="G63" s="114">
        <f t="shared" si="22"/>
        <v>1151979</v>
      </c>
      <c r="H63" s="114">
        <f t="shared" si="22"/>
        <v>781014</v>
      </c>
      <c r="I63" s="114">
        <f t="shared" si="22"/>
        <v>470256</v>
      </c>
      <c r="J63" s="114">
        <f t="shared" si="22"/>
        <v>341167</v>
      </c>
      <c r="K63" s="114">
        <f t="shared" si="22"/>
        <v>600000</v>
      </c>
      <c r="L63" s="114">
        <f t="shared" si="22"/>
        <v>743873</v>
      </c>
      <c r="M63" s="114">
        <f t="shared" si="22"/>
        <v>715000</v>
      </c>
      <c r="N63" s="114">
        <f t="shared" si="22"/>
        <v>696068</v>
      </c>
      <c r="O63" s="114">
        <f t="shared" si="22"/>
        <v>1055480</v>
      </c>
      <c r="P63" s="115">
        <f t="shared" si="22"/>
        <v>1643124</v>
      </c>
      <c r="Q63" s="116">
        <f>Q17+Q30+Q48+Q70</f>
        <v>1555105</v>
      </c>
      <c r="R63" s="117">
        <f>R17+R30+R48+R70</f>
        <v>1522093</v>
      </c>
      <c r="S63" s="116">
        <f>S17+S30+S48+S70</f>
        <v>1972179</v>
      </c>
      <c r="T63" s="117">
        <f>T17+T30+T48+T70</f>
        <v>2012045</v>
      </c>
      <c r="U63" s="116">
        <f t="shared" ref="U63:AB63" si="23">U17+U30+U48+U70</f>
        <v>3049124</v>
      </c>
      <c r="V63" s="117">
        <f t="shared" si="23"/>
        <v>3081199</v>
      </c>
      <c r="W63" s="116">
        <f t="shared" si="23"/>
        <v>2295051</v>
      </c>
      <c r="X63" s="117">
        <f t="shared" si="23"/>
        <v>2211867</v>
      </c>
      <c r="Y63" s="116">
        <f t="shared" si="23"/>
        <v>2439506</v>
      </c>
      <c r="Z63" s="117">
        <f t="shared" si="23"/>
        <v>2363278</v>
      </c>
      <c r="AA63" s="116">
        <f t="shared" si="23"/>
        <v>2692000</v>
      </c>
      <c r="AB63" s="117">
        <f t="shared" si="23"/>
        <v>995344</v>
      </c>
      <c r="AC63" s="117">
        <f>AC17+AC30+AC48+AC69</f>
        <v>3646094</v>
      </c>
      <c r="AD63" s="117">
        <f t="shared" ref="AD63:AH63" si="24">AD17+AD30+AD48+AD69</f>
        <v>3385549</v>
      </c>
      <c r="AE63" s="117">
        <f t="shared" si="24"/>
        <v>4373315</v>
      </c>
      <c r="AF63" s="117">
        <f t="shared" si="24"/>
        <v>4335803</v>
      </c>
      <c r="AG63" s="117">
        <f t="shared" si="24"/>
        <v>2649819</v>
      </c>
      <c r="AH63" s="117">
        <f t="shared" si="24"/>
        <v>2747311</v>
      </c>
      <c r="AI63" s="117">
        <f>AI17+AI30+AI48+AI70</f>
        <v>3425960</v>
      </c>
      <c r="AJ63" s="117">
        <f>AJ17+AJ30+AJ48+AJ70</f>
        <v>1662296</v>
      </c>
    </row>
    <row r="64" spans="1:36" ht="16.5" thickBot="1" x14ac:dyDescent="0.3">
      <c r="A64" s="118"/>
      <c r="B64" s="119" t="s">
        <v>56</v>
      </c>
      <c r="C64" s="120">
        <f>C8+C9+C16+C19+C25+C26+C30+C31+C32+C44+C45+C47+C48+C49+C50+C54</f>
        <v>2202888</v>
      </c>
      <c r="D64" s="120">
        <f t="shared" ref="D64:P64" si="25">D8+D9+D16+D19+D25+D26+D30+D31+D32+D44+D45+D47+D48+D49+D50+D54</f>
        <v>2210433</v>
      </c>
      <c r="E64" s="120">
        <f t="shared" si="25"/>
        <v>2343350</v>
      </c>
      <c r="F64" s="120">
        <f t="shared" si="25"/>
        <v>608219</v>
      </c>
      <c r="G64" s="120">
        <f t="shared" si="25"/>
        <v>2282258</v>
      </c>
      <c r="H64" s="120">
        <f t="shared" si="25"/>
        <v>1770744</v>
      </c>
      <c r="I64" s="120">
        <f t="shared" si="25"/>
        <v>1576267</v>
      </c>
      <c r="J64" s="120">
        <f t="shared" si="25"/>
        <v>1258955</v>
      </c>
      <c r="K64" s="120">
        <f t="shared" si="25"/>
        <v>2502701</v>
      </c>
      <c r="L64" s="120">
        <f t="shared" si="25"/>
        <v>2266465</v>
      </c>
      <c r="M64" s="120">
        <f t="shared" si="25"/>
        <v>1774404</v>
      </c>
      <c r="N64" s="120">
        <f t="shared" si="25"/>
        <v>1628334</v>
      </c>
      <c r="O64" s="120">
        <f t="shared" si="25"/>
        <v>1359600</v>
      </c>
      <c r="P64" s="120">
        <f t="shared" si="25"/>
        <v>1509376</v>
      </c>
      <c r="Q64" s="121">
        <f>Q8+Q9+Q16+Q19+Q25+Q26+Q30+Q31+Q32+Q44+Q45+Q47+Q48+Q49+Q50+Q54+Q70+Q71+Q72</f>
        <v>1969312</v>
      </c>
      <c r="R64" s="121">
        <f>R8+R9+R16+R19+R25+R26+R30+R31+R32+R44+R45+R47+R48+R49+R50+R54+R70+R71+R72</f>
        <v>1740148</v>
      </c>
      <c r="S64" s="121">
        <f>S8+S9+S16+S19+S25+S26+S30+S31+S32+S44+S45+S47+S48+S49+S50+S54+S70+S71+S72</f>
        <v>3093177</v>
      </c>
      <c r="T64" s="121">
        <f>T8+T9+T16+T19+T25+T26+T30+T31+T32+T44+T45+T47+T48+T49+T50+T54+T70+T71+T72</f>
        <v>3035763</v>
      </c>
      <c r="U64" s="121">
        <f>U8+U9+U16+U19+U25+U26+U30+U31+U32+U44+U45+U47+U48+U49+U50+U54+U70+U71+U72+U69+U78+U79+U17+U58</f>
        <v>5961256</v>
      </c>
      <c r="V64" s="121">
        <f>V8+V9+V16+V19+V25+V26+V30+V31+V32+V44+V45+V47+V48+V49+V50+V54+V70+V71+V72+V69+V78+V79+V17+V58</f>
        <v>5874417</v>
      </c>
      <c r="W64" s="121">
        <f>W8+W9+W16+W19+W25+W26+W30+W31+W32+W44+W45+W47+W48+W49+W50+W54+W70+W71+W72+W69+W78+W79+W17+W58</f>
        <v>3771420</v>
      </c>
      <c r="X64" s="121">
        <f t="shared" ref="X64:Y64" si="26">X8+X9+X16+X19+X25+X26+X30+X31+X32+X44+X45+X47+X48+X49+X50+X54+X70+X71+X72+X69+X78+X79+X17+X58</f>
        <v>3601709</v>
      </c>
      <c r="Y64" s="121">
        <f t="shared" si="26"/>
        <v>4001476</v>
      </c>
      <c r="Z64" s="121">
        <f t="shared" ref="Z64:AB64" si="27">Z8+Z9+Z16+Z19+Z25+Z26+Z30+Z31+Z32+Z44+Z45+Z47+Z48+Z49+Z50+Z54+Z70+Z71+Z72</f>
        <v>3491919</v>
      </c>
      <c r="AA64" s="121">
        <f t="shared" ref="AA64" si="28">AA8+AA9+AA16+AA19+AA25+AA26+AA30+AA31+AA32+AA44+AA45+AA47+AA48+AA49+AA50+AA54+AA70+AA71+AA72+AA69+AA78+AA79+AA17+AA58</f>
        <v>4338969</v>
      </c>
      <c r="AB64" s="121">
        <f t="shared" si="27"/>
        <v>2123753</v>
      </c>
      <c r="AC64" s="121">
        <f>AC61+AC62+AC63</f>
        <v>4417638</v>
      </c>
      <c r="AD64" s="121">
        <f t="shared" ref="AD64:AJ64" si="29">AD61+AD62+AD63</f>
        <v>4139088</v>
      </c>
      <c r="AE64" s="121">
        <f t="shared" si="29"/>
        <v>5548234</v>
      </c>
      <c r="AF64" s="121">
        <f t="shared" si="29"/>
        <v>5440540</v>
      </c>
      <c r="AG64" s="121">
        <f t="shared" si="29"/>
        <v>3436566</v>
      </c>
      <c r="AH64" s="121">
        <f t="shared" si="29"/>
        <v>3525008</v>
      </c>
      <c r="AI64" s="121">
        <f t="shared" si="29"/>
        <v>4027563</v>
      </c>
      <c r="AJ64" s="121">
        <f t="shared" si="29"/>
        <v>2150606</v>
      </c>
    </row>
    <row r="65" spans="1:36" ht="15.75" thickBot="1" x14ac:dyDescent="0.3">
      <c r="A65" s="122"/>
      <c r="B65" s="123" t="s">
        <v>57</v>
      </c>
      <c r="C65" s="124">
        <f>C67+C68+C69+C70</f>
        <v>340000</v>
      </c>
      <c r="D65" s="125">
        <f t="shared" ref="D65" si="30">D67+D68+D69+D70</f>
        <v>45396</v>
      </c>
      <c r="O65" s="126" t="s">
        <v>66</v>
      </c>
      <c r="P65" s="127"/>
      <c r="Q65" s="128" t="s">
        <v>11</v>
      </c>
      <c r="R65" s="128" t="s">
        <v>12</v>
      </c>
      <c r="S65" s="128" t="s">
        <v>11</v>
      </c>
      <c r="T65" s="128" t="s">
        <v>12</v>
      </c>
      <c r="U65" s="128" t="s">
        <v>11</v>
      </c>
      <c r="V65" s="128" t="s">
        <v>12</v>
      </c>
      <c r="W65" s="128" t="s">
        <v>11</v>
      </c>
      <c r="X65" s="128" t="s">
        <v>12</v>
      </c>
      <c r="Y65" s="128" t="s">
        <v>11</v>
      </c>
      <c r="Z65" s="128" t="s">
        <v>12</v>
      </c>
      <c r="AA65" s="128" t="s">
        <v>11</v>
      </c>
      <c r="AB65" s="128" t="s">
        <v>12</v>
      </c>
      <c r="AC65" s="128"/>
      <c r="AD65" s="128"/>
      <c r="AE65" s="128"/>
      <c r="AF65" s="128"/>
      <c r="AG65" s="128"/>
      <c r="AH65" s="128"/>
      <c r="AI65" s="128"/>
      <c r="AJ65" s="128"/>
    </row>
    <row r="66" spans="1:36" ht="15.75" thickBot="1" x14ac:dyDescent="0.3">
      <c r="A66" s="14"/>
      <c r="B66" s="15"/>
      <c r="C66" s="129"/>
      <c r="D66" s="17"/>
      <c r="N66" s="130"/>
      <c r="O66" s="131"/>
      <c r="P66" s="132"/>
      <c r="Q66" s="133">
        <f>SUM(Q67:Q72)</f>
        <v>978886</v>
      </c>
      <c r="R66" s="133">
        <f>SUM(R67:R72)</f>
        <v>967548</v>
      </c>
      <c r="S66" s="133">
        <f>V45</f>
        <v>0</v>
      </c>
      <c r="T66" s="133">
        <f>SUM(T67:T72)</f>
        <v>478718</v>
      </c>
      <c r="U66" s="133">
        <f>SUM(U67:U72)</f>
        <v>363500</v>
      </c>
      <c r="V66" s="133">
        <f t="shared" ref="V66" si="31">SUM(V67:V72)</f>
        <v>362045</v>
      </c>
      <c r="W66" s="133">
        <f>SUM(W67:W72)</f>
        <v>114350</v>
      </c>
      <c r="X66" s="133">
        <f t="shared" ref="X66:AJ66" si="32">SUM(X67:X72)</f>
        <v>93693</v>
      </c>
      <c r="Y66" s="133">
        <f t="shared" si="32"/>
        <v>232034</v>
      </c>
      <c r="Z66" s="133">
        <f t="shared" si="32"/>
        <v>171760</v>
      </c>
      <c r="AA66" s="133">
        <f t="shared" si="32"/>
        <v>404540</v>
      </c>
      <c r="AB66" s="133">
        <f t="shared" si="32"/>
        <v>248138</v>
      </c>
      <c r="AC66" s="133">
        <f t="shared" si="32"/>
        <v>245231</v>
      </c>
      <c r="AD66" s="133">
        <f t="shared" si="32"/>
        <v>206518</v>
      </c>
      <c r="AE66" s="133">
        <f t="shared" si="32"/>
        <v>671820</v>
      </c>
      <c r="AF66" s="133">
        <f t="shared" si="32"/>
        <v>601443</v>
      </c>
      <c r="AG66" s="133">
        <f t="shared" si="32"/>
        <v>272090</v>
      </c>
      <c r="AH66" s="133">
        <f t="shared" si="32"/>
        <v>268409</v>
      </c>
      <c r="AI66" s="133">
        <f>SUM(AI67:AI72)</f>
        <v>329483</v>
      </c>
      <c r="AJ66" s="133">
        <f t="shared" si="32"/>
        <v>312673</v>
      </c>
    </row>
    <row r="67" spans="1:36" x14ac:dyDescent="0.25">
      <c r="A67" s="46">
        <v>230</v>
      </c>
      <c r="B67" s="24" t="s">
        <v>58</v>
      </c>
      <c r="C67" s="25">
        <v>5000</v>
      </c>
      <c r="D67" s="27">
        <v>0</v>
      </c>
      <c r="N67" s="134" t="s">
        <v>14</v>
      </c>
      <c r="O67" s="135" t="s">
        <v>15</v>
      </c>
      <c r="P67" s="135"/>
      <c r="Q67" s="136">
        <v>35250</v>
      </c>
      <c r="R67" s="136">
        <v>28043</v>
      </c>
      <c r="S67" s="136">
        <v>30600</v>
      </c>
      <c r="T67" s="136">
        <v>30194</v>
      </c>
      <c r="U67" s="136">
        <v>30500</v>
      </c>
      <c r="V67" s="136">
        <v>30283</v>
      </c>
      <c r="W67" s="136">
        <v>43250</v>
      </c>
      <c r="X67" s="136">
        <v>42930</v>
      </c>
      <c r="Y67" s="136">
        <v>46700</v>
      </c>
      <c r="Z67" s="137">
        <v>46328</v>
      </c>
      <c r="AA67" s="136">
        <v>57156</v>
      </c>
      <c r="AB67" s="137">
        <v>51966</v>
      </c>
      <c r="AC67" s="136">
        <v>59000</v>
      </c>
      <c r="AD67" s="137">
        <v>57879</v>
      </c>
      <c r="AE67" s="136">
        <v>66360</v>
      </c>
      <c r="AF67" s="137">
        <v>66118</v>
      </c>
      <c r="AG67" s="136">
        <v>82590</v>
      </c>
      <c r="AH67" s="137">
        <v>81978</v>
      </c>
      <c r="AI67" s="136">
        <v>102760</v>
      </c>
      <c r="AJ67" s="137">
        <v>102458</v>
      </c>
    </row>
    <row r="68" spans="1:36" x14ac:dyDescent="0.25">
      <c r="A68" s="46">
        <v>231</v>
      </c>
      <c r="B68" s="138" t="s">
        <v>59</v>
      </c>
      <c r="C68" s="26">
        <v>322800</v>
      </c>
      <c r="D68" s="39">
        <v>36803</v>
      </c>
      <c r="N68" s="139">
        <v>602</v>
      </c>
      <c r="O68" s="140" t="s">
        <v>21</v>
      </c>
      <c r="P68" s="140"/>
      <c r="Q68" s="141">
        <v>44000</v>
      </c>
      <c r="R68" s="141">
        <v>42445</v>
      </c>
      <c r="S68" s="141">
        <v>51087</v>
      </c>
      <c r="T68" s="141">
        <v>48466</v>
      </c>
      <c r="U68" s="141">
        <v>55580</v>
      </c>
      <c r="V68" s="141">
        <v>54966</v>
      </c>
      <c r="W68" s="141">
        <v>50000</v>
      </c>
      <c r="X68" s="141">
        <v>49816</v>
      </c>
      <c r="Y68" s="141">
        <f>47300+5200+142</f>
        <v>52642</v>
      </c>
      <c r="Z68" s="142">
        <f>46905+5200+142</f>
        <v>52247</v>
      </c>
      <c r="AA68" s="141">
        <v>70784</v>
      </c>
      <c r="AB68" s="142">
        <v>61554</v>
      </c>
      <c r="AC68" s="141">
        <v>51300</v>
      </c>
      <c r="AD68" s="142">
        <v>51290</v>
      </c>
      <c r="AE68" s="141">
        <v>70040</v>
      </c>
      <c r="AF68" s="142">
        <v>68627</v>
      </c>
      <c r="AG68" s="141">
        <v>53450</v>
      </c>
      <c r="AH68" s="142">
        <v>53027</v>
      </c>
      <c r="AI68" s="141">
        <v>52300</v>
      </c>
      <c r="AJ68" s="142">
        <v>51838</v>
      </c>
    </row>
    <row r="69" spans="1:36" x14ac:dyDescent="0.25">
      <c r="A69" s="46">
        <v>231</v>
      </c>
      <c r="B69" s="138" t="s">
        <v>60</v>
      </c>
      <c r="C69" s="26">
        <v>6000</v>
      </c>
      <c r="D69" s="39">
        <v>5288</v>
      </c>
      <c r="N69" s="143">
        <v>231</v>
      </c>
      <c r="O69" s="144" t="s">
        <v>74</v>
      </c>
      <c r="P69" s="145"/>
      <c r="Q69" s="141"/>
      <c r="R69" s="141"/>
      <c r="S69" s="141">
        <v>8000</v>
      </c>
      <c r="T69" s="141">
        <v>7100</v>
      </c>
      <c r="U69" s="141">
        <v>0</v>
      </c>
      <c r="V69" s="141">
        <v>0</v>
      </c>
      <c r="W69" s="141">
        <v>21100</v>
      </c>
      <c r="X69" s="141">
        <v>947</v>
      </c>
      <c r="Y69" s="141">
        <v>61542</v>
      </c>
      <c r="Z69" s="141">
        <v>9948</v>
      </c>
      <c r="AA69" s="141">
        <f>2531+91469</f>
        <v>94000</v>
      </c>
      <c r="AB69" s="142">
        <f>2400+65510</f>
        <v>67910</v>
      </c>
      <c r="AC69" s="141">
        <v>134931</v>
      </c>
      <c r="AD69" s="142">
        <v>97349</v>
      </c>
      <c r="AE69" s="141">
        <v>218371</v>
      </c>
      <c r="AF69" s="142">
        <v>217144</v>
      </c>
      <c r="AG69" s="141">
        <v>136050</v>
      </c>
      <c r="AH69" s="142">
        <v>133404</v>
      </c>
      <c r="AI69" s="141">
        <v>112000</v>
      </c>
      <c r="AJ69" s="142">
        <v>108328</v>
      </c>
    </row>
    <row r="70" spans="1:36" ht="21.75" customHeight="1" thickBot="1" x14ac:dyDescent="0.3">
      <c r="A70" s="146">
        <v>231</v>
      </c>
      <c r="B70" s="147" t="s">
        <v>61</v>
      </c>
      <c r="C70" s="148">
        <v>6200</v>
      </c>
      <c r="D70" s="149">
        <v>3305</v>
      </c>
      <c r="N70" s="23" t="s">
        <v>92</v>
      </c>
      <c r="O70" s="150" t="s">
        <v>79</v>
      </c>
      <c r="P70" s="151"/>
      <c r="Q70" s="141">
        <v>672325</v>
      </c>
      <c r="R70" s="141">
        <v>672325</v>
      </c>
      <c r="S70" s="141">
        <v>359000</v>
      </c>
      <c r="T70" s="141">
        <v>357831</v>
      </c>
      <c r="U70" s="141">
        <v>200000</v>
      </c>
      <c r="V70" s="141">
        <v>199598</v>
      </c>
      <c r="W70" s="141">
        <v>0</v>
      </c>
      <c r="X70" s="141">
        <v>0</v>
      </c>
      <c r="Y70" s="141">
        <v>71150</v>
      </c>
      <c r="Z70" s="141">
        <v>63237</v>
      </c>
      <c r="AA70" s="141">
        <v>172600</v>
      </c>
      <c r="AB70" s="142">
        <v>66708</v>
      </c>
      <c r="AC70" s="141">
        <v>0</v>
      </c>
      <c r="AD70" s="142">
        <v>0</v>
      </c>
      <c r="AE70" s="141">
        <v>316420</v>
      </c>
      <c r="AF70" s="142">
        <v>248954</v>
      </c>
      <c r="AG70" s="141">
        <v>0</v>
      </c>
      <c r="AH70" s="142">
        <v>0</v>
      </c>
      <c r="AI70" s="141">
        <v>62423</v>
      </c>
      <c r="AJ70" s="142">
        <v>50049</v>
      </c>
    </row>
    <row r="71" spans="1:36" x14ac:dyDescent="0.25">
      <c r="N71" s="23">
        <v>231</v>
      </c>
      <c r="O71" s="152" t="s">
        <v>36</v>
      </c>
      <c r="P71" s="152"/>
      <c r="Q71" s="141">
        <v>83511</v>
      </c>
      <c r="R71" s="141">
        <v>80935</v>
      </c>
      <c r="S71" s="141">
        <v>15734</v>
      </c>
      <c r="T71" s="141">
        <v>15734</v>
      </c>
      <c r="U71" s="141">
        <v>16500</v>
      </c>
      <c r="V71" s="141">
        <v>16495</v>
      </c>
      <c r="W71" s="141">
        <v>0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  <c r="AC71" s="141">
        <v>0</v>
      </c>
      <c r="AD71" s="141">
        <v>0</v>
      </c>
      <c r="AE71" s="141">
        <v>0</v>
      </c>
      <c r="AF71" s="141">
        <v>0</v>
      </c>
      <c r="AG71" s="141">
        <v>0</v>
      </c>
      <c r="AH71" s="141">
        <v>0</v>
      </c>
      <c r="AI71" s="141">
        <v>0</v>
      </c>
      <c r="AJ71" s="141">
        <v>0</v>
      </c>
    </row>
    <row r="72" spans="1:36" ht="15.75" thickBot="1" x14ac:dyDescent="0.3">
      <c r="N72" s="23">
        <v>231</v>
      </c>
      <c r="O72" s="152" t="s">
        <v>37</v>
      </c>
      <c r="P72" s="152"/>
      <c r="Q72" s="141">
        <v>143800</v>
      </c>
      <c r="R72" s="141">
        <v>143800</v>
      </c>
      <c r="S72" s="141">
        <v>19402</v>
      </c>
      <c r="T72" s="141">
        <v>19393</v>
      </c>
      <c r="U72" s="141">
        <v>60920</v>
      </c>
      <c r="V72" s="141">
        <v>60703</v>
      </c>
      <c r="W72" s="141">
        <v>0</v>
      </c>
      <c r="X72" s="141">
        <v>0</v>
      </c>
      <c r="Y72" s="141">
        <v>0</v>
      </c>
      <c r="Z72" s="141">
        <v>0</v>
      </c>
      <c r="AA72" s="141">
        <v>10000</v>
      </c>
      <c r="AB72" s="141">
        <v>0</v>
      </c>
      <c r="AC72" s="141">
        <v>0</v>
      </c>
      <c r="AD72" s="141">
        <v>0</v>
      </c>
      <c r="AE72" s="141">
        <v>629</v>
      </c>
      <c r="AF72" s="141">
        <v>600</v>
      </c>
      <c r="AG72" s="141">
        <v>0</v>
      </c>
      <c r="AH72" s="141">
        <v>0</v>
      </c>
      <c r="AI72" s="141">
        <v>0</v>
      </c>
      <c r="AJ72" s="141">
        <v>0</v>
      </c>
    </row>
    <row r="73" spans="1:36" ht="15.75" thickBot="1" x14ac:dyDescent="0.3">
      <c r="Q73" s="126" t="s">
        <v>65</v>
      </c>
      <c r="R73" s="127"/>
      <c r="S73" s="128" t="s">
        <v>11</v>
      </c>
      <c r="T73" s="128" t="s">
        <v>12</v>
      </c>
      <c r="U73" s="128" t="s">
        <v>11</v>
      </c>
      <c r="V73" s="128" t="s">
        <v>12</v>
      </c>
      <c r="W73" s="128" t="s">
        <v>11</v>
      </c>
      <c r="X73" s="128" t="s">
        <v>12</v>
      </c>
      <c r="Y73" s="128" t="s">
        <v>11</v>
      </c>
      <c r="Z73" s="128" t="s">
        <v>12</v>
      </c>
      <c r="AA73" s="128" t="s">
        <v>11</v>
      </c>
      <c r="AB73" s="128" t="s">
        <v>12</v>
      </c>
      <c r="AC73" s="128"/>
      <c r="AD73" s="128"/>
      <c r="AE73" s="128"/>
      <c r="AF73" s="128"/>
      <c r="AG73" s="128"/>
      <c r="AH73" s="128"/>
      <c r="AI73" s="128"/>
      <c r="AJ73" s="128"/>
    </row>
    <row r="74" spans="1:36" ht="15.75" thickBot="1" x14ac:dyDescent="0.3">
      <c r="P74" s="130"/>
      <c r="Q74" s="131"/>
      <c r="R74" s="132"/>
      <c r="S74" s="133">
        <f>SUM(S75:S79)</f>
        <v>141209</v>
      </c>
      <c r="T74" s="133">
        <f>SUM(T75:T79)</f>
        <v>115052</v>
      </c>
      <c r="U74" s="133">
        <f t="shared" ref="U74:AB74" si="33">SUM(U75:U79)</f>
        <v>198185</v>
      </c>
      <c r="V74" s="133">
        <f t="shared" si="33"/>
        <v>157836</v>
      </c>
      <c r="W74" s="133">
        <f t="shared" si="33"/>
        <v>265871</v>
      </c>
      <c r="X74" s="133">
        <f t="shared" si="33"/>
        <v>240736</v>
      </c>
      <c r="Y74" s="133">
        <f t="shared" si="33"/>
        <v>172180</v>
      </c>
      <c r="Z74" s="133">
        <f t="shared" si="33"/>
        <v>167433</v>
      </c>
      <c r="AA74" s="133">
        <f t="shared" si="33"/>
        <v>0</v>
      </c>
      <c r="AB74" s="133">
        <f t="shared" si="33"/>
        <v>0</v>
      </c>
      <c r="AC74" s="133"/>
      <c r="AD74" s="133"/>
      <c r="AE74" s="133"/>
      <c r="AF74" s="133"/>
      <c r="AG74" s="133"/>
      <c r="AH74" s="133"/>
      <c r="AI74" s="133"/>
      <c r="AJ74" s="133"/>
    </row>
    <row r="75" spans="1:36" x14ac:dyDescent="0.25">
      <c r="P75" s="134" t="s">
        <v>14</v>
      </c>
      <c r="Q75" s="135" t="s">
        <v>15</v>
      </c>
      <c r="R75" s="135"/>
      <c r="S75" s="136">
        <v>29573</v>
      </c>
      <c r="T75" s="136">
        <v>23777</v>
      </c>
      <c r="U75" s="136">
        <v>70000</v>
      </c>
      <c r="V75" s="136">
        <v>68041</v>
      </c>
      <c r="W75" s="136">
        <v>93150</v>
      </c>
      <c r="X75" s="136">
        <v>92797</v>
      </c>
      <c r="Y75" s="136">
        <v>55300</v>
      </c>
      <c r="Z75" s="136">
        <v>55205</v>
      </c>
      <c r="AA75" s="136">
        <v>0</v>
      </c>
      <c r="AB75" s="137">
        <v>0</v>
      </c>
      <c r="AC75" s="136"/>
      <c r="AD75" s="137"/>
      <c r="AE75" s="136"/>
      <c r="AF75" s="137"/>
      <c r="AG75" s="136">
        <v>0</v>
      </c>
      <c r="AH75" s="137">
        <v>0</v>
      </c>
      <c r="AI75" s="136"/>
      <c r="AJ75" s="137"/>
    </row>
    <row r="76" spans="1:36" x14ac:dyDescent="0.25">
      <c r="P76" s="139">
        <v>602</v>
      </c>
      <c r="Q76" s="140" t="s">
        <v>21</v>
      </c>
      <c r="R76" s="140"/>
      <c r="S76" s="141">
        <v>9092</v>
      </c>
      <c r="T76" s="141">
        <v>2577</v>
      </c>
      <c r="U76" s="141">
        <v>14835</v>
      </c>
      <c r="V76" s="141">
        <v>11961</v>
      </c>
      <c r="W76" s="141">
        <v>20064</v>
      </c>
      <c r="X76" s="141">
        <v>15685</v>
      </c>
      <c r="Y76" s="141">
        <v>11050</v>
      </c>
      <c r="Z76" s="141">
        <v>10468</v>
      </c>
      <c r="AA76" s="136">
        <v>0</v>
      </c>
      <c r="AB76" s="137">
        <v>0</v>
      </c>
      <c r="AC76" s="136"/>
      <c r="AD76" s="137"/>
      <c r="AE76" s="136"/>
      <c r="AF76" s="137"/>
      <c r="AG76" s="136">
        <v>0</v>
      </c>
      <c r="AH76" s="137">
        <v>0</v>
      </c>
      <c r="AI76" s="136"/>
      <c r="AJ76" s="137"/>
    </row>
    <row r="77" spans="1:36" x14ac:dyDescent="0.25">
      <c r="P77" s="23">
        <v>231</v>
      </c>
      <c r="Q77" s="150" t="s">
        <v>75</v>
      </c>
      <c r="R77" s="151"/>
      <c r="S77" s="141">
        <v>81390</v>
      </c>
      <c r="T77" s="141">
        <v>80971</v>
      </c>
      <c r="U77" s="141">
        <v>94350</v>
      </c>
      <c r="V77" s="141">
        <v>62277</v>
      </c>
      <c r="W77" s="141">
        <v>137657</v>
      </c>
      <c r="X77" s="141">
        <v>117254</v>
      </c>
      <c r="Y77" s="141">
        <v>80830</v>
      </c>
      <c r="Z77" s="141">
        <v>77220</v>
      </c>
      <c r="AA77" s="136">
        <v>0</v>
      </c>
      <c r="AB77" s="137">
        <v>0</v>
      </c>
      <c r="AC77" s="136"/>
      <c r="AD77" s="137"/>
      <c r="AE77" s="136"/>
      <c r="AF77" s="137"/>
      <c r="AG77" s="136">
        <v>0</v>
      </c>
      <c r="AH77" s="137">
        <v>0</v>
      </c>
      <c r="AI77" s="136"/>
      <c r="AJ77" s="137"/>
    </row>
    <row r="78" spans="1:36" x14ac:dyDescent="0.25">
      <c r="I78" s="8" t="s">
        <v>62</v>
      </c>
      <c r="J78" s="8">
        <f>J30</f>
        <v>42139</v>
      </c>
      <c r="P78" s="23">
        <v>231</v>
      </c>
      <c r="Q78" s="152" t="s">
        <v>36</v>
      </c>
      <c r="R78" s="152"/>
      <c r="S78" s="141">
        <v>500</v>
      </c>
      <c r="T78" s="141">
        <v>198</v>
      </c>
      <c r="U78" s="141">
        <v>0</v>
      </c>
      <c r="V78" s="141">
        <v>0</v>
      </c>
      <c r="W78" s="141">
        <v>0</v>
      </c>
      <c r="X78" s="141">
        <v>0</v>
      </c>
      <c r="Y78" s="141">
        <v>0</v>
      </c>
      <c r="Z78" s="141">
        <v>0</v>
      </c>
      <c r="AA78" s="136">
        <v>0</v>
      </c>
      <c r="AB78" s="137">
        <v>0</v>
      </c>
      <c r="AC78" s="136"/>
      <c r="AD78" s="137"/>
      <c r="AE78" s="136"/>
      <c r="AF78" s="137"/>
      <c r="AG78" s="136">
        <v>0</v>
      </c>
      <c r="AH78" s="137">
        <v>0</v>
      </c>
      <c r="AI78" s="136"/>
      <c r="AJ78" s="137"/>
    </row>
    <row r="79" spans="1:36" x14ac:dyDescent="0.25">
      <c r="P79" s="23">
        <v>231</v>
      </c>
      <c r="Q79" s="152" t="s">
        <v>37</v>
      </c>
      <c r="R79" s="152"/>
      <c r="S79" s="141">
        <v>20654</v>
      </c>
      <c r="T79" s="141">
        <v>7529</v>
      </c>
      <c r="U79" s="141">
        <v>19000</v>
      </c>
      <c r="V79" s="141">
        <v>15557</v>
      </c>
      <c r="W79" s="141">
        <v>15000</v>
      </c>
      <c r="X79" s="141">
        <v>15000</v>
      </c>
      <c r="Y79" s="141">
        <f>105830-Y77</f>
        <v>25000</v>
      </c>
      <c r="Z79" s="141">
        <f>101760-Z77</f>
        <v>24540</v>
      </c>
      <c r="AA79" s="136">
        <v>0</v>
      </c>
      <c r="AB79" s="137">
        <v>0</v>
      </c>
      <c r="AC79" s="136"/>
      <c r="AD79" s="137"/>
      <c r="AE79" s="136"/>
      <c r="AF79" s="137"/>
      <c r="AG79" s="136">
        <v>0</v>
      </c>
      <c r="AH79" s="137">
        <v>0</v>
      </c>
      <c r="AI79" s="136"/>
      <c r="AJ79" s="137"/>
    </row>
  </sheetData>
  <mergeCells count="33">
    <mergeCell ref="AI3:AJ3"/>
    <mergeCell ref="O70:P70"/>
    <mergeCell ref="C3:D3"/>
    <mergeCell ref="E3:F3"/>
    <mergeCell ref="G3:H3"/>
    <mergeCell ref="I3:J3"/>
    <mergeCell ref="K3:L3"/>
    <mergeCell ref="M3:N3"/>
    <mergeCell ref="O3:P3"/>
    <mergeCell ref="AG3:AH3"/>
    <mergeCell ref="AE3:AF3"/>
    <mergeCell ref="AC3:AD3"/>
    <mergeCell ref="AA3:AB3"/>
    <mergeCell ref="A39:R39"/>
    <mergeCell ref="U3:V3"/>
    <mergeCell ref="Y3:Z3"/>
    <mergeCell ref="A1:B1"/>
    <mergeCell ref="Q78:R78"/>
    <mergeCell ref="S3:T3"/>
    <mergeCell ref="O71:P71"/>
    <mergeCell ref="O72:P72"/>
    <mergeCell ref="Q3:R3"/>
    <mergeCell ref="O65:P65"/>
    <mergeCell ref="O66:P66"/>
    <mergeCell ref="O67:P67"/>
    <mergeCell ref="W3:X3"/>
    <mergeCell ref="O68:P68"/>
    <mergeCell ref="Q79:R79"/>
    <mergeCell ref="Q73:R73"/>
    <mergeCell ref="Q74:R74"/>
    <mergeCell ref="Q75:R75"/>
    <mergeCell ref="Q76:R76"/>
    <mergeCell ref="Q77:R7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Entela.kola</dc:creator>
  <cp:lastModifiedBy>Entela Kola</cp:lastModifiedBy>
  <cp:lastPrinted>2024-05-23T08:43:54Z</cp:lastPrinted>
  <dcterms:created xsi:type="dcterms:W3CDTF">2015-04-21T13:43:00Z</dcterms:created>
  <dcterms:modified xsi:type="dcterms:W3CDTF">2024-09-23T17:11:32Z</dcterms:modified>
</cp:coreProperties>
</file>